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Allgemein\Netznutzung\1_Bundesnetzagentur\Veröffentlichungspflichten\Internet_Gips_Veröffentlichungspflichten\Gas\Profilkoeffizienten_Wochentagsfaktoren\"/>
    </mc:Choice>
  </mc:AlternateContent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E63" i="18"/>
  <c r="G63" i="18"/>
  <c r="J63" i="18"/>
  <c r="F53" i="18"/>
  <c r="M63" i="18"/>
  <c r="I53" i="18"/>
  <c r="N53" i="18"/>
  <c r="E53" i="18"/>
  <c r="J53" i="18"/>
  <c r="F63" i="18"/>
  <c r="K63" i="18"/>
  <c r="D22" i="18"/>
  <c r="K21" i="18" s="1"/>
  <c r="G53" i="18"/>
  <c r="M53" i="18"/>
  <c r="I63" i="18"/>
  <c r="N63" i="18"/>
  <c r="L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M21" i="18"/>
  <c r="I21" i="18"/>
  <c r="F21" i="18"/>
  <c r="J21" i="18"/>
  <c r="G21" i="18"/>
  <c r="N21" i="18"/>
  <c r="E31" i="18"/>
  <c r="D66" i="18"/>
  <c r="K65" i="18" s="1"/>
  <c r="E21" i="18"/>
  <c r="F69" i="17"/>
  <c r="G69" i="17"/>
  <c r="H69" i="17"/>
  <c r="I69" i="17"/>
  <c r="J69" i="17"/>
  <c r="K69" i="17"/>
  <c r="L69" i="17"/>
  <c r="M69" i="17"/>
  <c r="N69" i="17"/>
  <c r="E69" i="17"/>
  <c r="F55" i="18" l="1"/>
  <c r="L55" i="18"/>
  <c r="L65" i="18"/>
  <c r="M55" i="18"/>
  <c r="H55" i="18"/>
  <c r="G55" i="18"/>
  <c r="I55" i="18"/>
  <c r="K55" i="18"/>
  <c r="E55" i="18" s="1"/>
  <c r="N55" i="18"/>
  <c r="M6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25" i="7" l="1"/>
  <c r="L24" i="7"/>
  <c r="N23" i="7"/>
  <c r="P22" i="7"/>
  <c r="H22" i="7"/>
  <c r="J21" i="7"/>
  <c r="L20" i="7"/>
  <c r="N19" i="7"/>
  <c r="P18" i="7"/>
  <c r="H18" i="7"/>
  <c r="J17" i="7"/>
  <c r="L16" i="7"/>
  <c r="N15" i="7"/>
  <c r="P14" i="7"/>
  <c r="H14" i="7"/>
  <c r="J13" i="7"/>
  <c r="L12" i="7"/>
  <c r="H24" i="7"/>
  <c r="P20" i="7"/>
  <c r="L18" i="7"/>
  <c r="J15" i="7"/>
  <c r="H12" i="7"/>
  <c r="M25" i="7"/>
  <c r="O20" i="7"/>
  <c r="M17" i="7"/>
  <c r="K14" i="7"/>
  <c r="L25" i="7"/>
  <c r="L21" i="7"/>
  <c r="H19" i="7"/>
  <c r="P15" i="7"/>
  <c r="N12" i="7"/>
  <c r="M24" i="7"/>
  <c r="O19" i="7"/>
  <c r="M16" i="7"/>
  <c r="M12" i="7"/>
  <c r="I25" i="7"/>
  <c r="K24" i="7"/>
  <c r="M23" i="7"/>
  <c r="O22" i="7"/>
  <c r="F22" i="7"/>
  <c r="I21" i="7"/>
  <c r="K20" i="7"/>
  <c r="M19" i="7"/>
  <c r="O18" i="7"/>
  <c r="F18" i="7"/>
  <c r="I17" i="7"/>
  <c r="K16" i="7"/>
  <c r="M15" i="7"/>
  <c r="O14" i="7"/>
  <c r="F14" i="7"/>
  <c r="I13" i="7"/>
  <c r="K12" i="7"/>
  <c r="N25" i="7"/>
  <c r="H20" i="7"/>
  <c r="N17" i="7"/>
  <c r="L14" i="7"/>
  <c r="F24" i="7"/>
  <c r="M21" i="7"/>
  <c r="K18" i="7"/>
  <c r="I15" i="7"/>
  <c r="F12" i="7"/>
  <c r="P23" i="7"/>
  <c r="P19" i="7"/>
  <c r="N16" i="7"/>
  <c r="L13" i="7"/>
  <c r="O23" i="7"/>
  <c r="M20" i="7"/>
  <c r="K17" i="7"/>
  <c r="I14" i="7"/>
  <c r="P25" i="7"/>
  <c r="H25" i="7"/>
  <c r="J24" i="7"/>
  <c r="L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N21" i="7"/>
  <c r="P16" i="7"/>
  <c r="N13" i="7"/>
  <c r="O24" i="7"/>
  <c r="K22" i="7"/>
  <c r="I19" i="7"/>
  <c r="F16" i="7"/>
  <c r="O12" i="7"/>
  <c r="N24" i="7"/>
  <c r="J22" i="7"/>
  <c r="J18" i="7"/>
  <c r="H15" i="7"/>
  <c r="F23" i="7"/>
  <c r="K21" i="7"/>
  <c r="I18" i="7"/>
  <c r="F15" i="7"/>
  <c r="O25" i="7"/>
  <c r="F25" i="7"/>
  <c r="I24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P24" i="7"/>
  <c r="J23" i="7"/>
  <c r="L22" i="7"/>
  <c r="J19" i="7"/>
  <c r="H16" i="7"/>
  <c r="P12" i="7"/>
  <c r="I23" i="7"/>
  <c r="F20" i="7"/>
  <c r="O16" i="7"/>
  <c r="M13" i="7"/>
  <c r="H23" i="7"/>
  <c r="N20" i="7"/>
  <c r="L17" i="7"/>
  <c r="J14" i="7"/>
  <c r="K25" i="7"/>
  <c r="I22" i="7"/>
  <c r="F19" i="7"/>
  <c r="O15" i="7"/>
  <c r="K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<sst xmlns="http://schemas.openxmlformats.org/spreadsheetml/2006/main" count="1373" uniqueCount="678">
  <si>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</si>
  <si>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</si>
  <si>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</si>
  <si>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</si>
  <si>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</si>
  <si>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</si>
  <si>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</si>
  <si>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</si>
  <si>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</si>
  <si>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</si>
  <si>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</si>
  <si>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</si>
  <si>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</si>
  <si>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</si>
  <si>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</si>
  <si>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</si>
  <si>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</si>
  <si>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</si>
  <si>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</si>
  <si>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</si>
  <si>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</si>
  <si>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</si>
  <si>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</si>
  <si>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</si>
  <si>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</si>
  <si>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</si>
  <si>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</si>
  <si>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</si>
  <si>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</si>
  <si>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</si>
  <si>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</si>
  <si>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</si>
  <si>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</si>
  <si>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</si>
  <si>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</si>
  <si>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</si>
  <si>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</si>
  <si>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</si>
  <si>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</si>
  <si>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</si>
  <si>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</si>
  <si>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</si>
  <si>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</si>
  <si>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</si>
  <si>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</si>
  <si>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</si>
  <si>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</si>
  <si>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</si>
  <si>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</si>
  <si>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</si>
  <si>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</si>
  <si>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</si>
  <si>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</si>
  <si>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</si>
  <si>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</si>
  <si>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</si>
  <si>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</si>
  <si>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</si>
  <si>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</si>
  <si>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</si>
  <si>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</si>
  <si>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</si>
  <si>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</si>
  <si>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</si>
  <si>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</si>
  <si>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</si>
  <si>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</si>
  <si>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</si>
  <si>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</si>
  <si>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</si>
  <si>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</si>
  <si>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</si>
  <si>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</si>
  <si>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</si>
  <si>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</si>
  <si>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</si>
  <si>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</si>
  <si>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</si>
  <si>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</si>
  <si>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</si>
  <si>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</si>
  <si>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</si>
  <si>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</si>
  <si>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</si>
  <si>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</si>
  <si>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</si>
  <si>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</si>
  <si>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</si>
  <si>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</si>
  <si>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</si>
  <si>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</si>
  <si>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</si>
  <si>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</si>
  <si>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</si>
  <si>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</si>
  <si>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</si>
  <si>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</si>
  <si>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</si>
  <si>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</si>
  <si>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</si>
  <si>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</si>
  <si>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</si>
  <si>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</si>
  <si>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</si>
  <si>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</si>
  <si>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</si>
  <si>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</si>
  <si>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</si>
  <si>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</si>
  <si>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</si>
  <si>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</si>
  <si>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</si>
  <si>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</si>
  <si>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</si>
  <si>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</si>
  <si>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</si>
  <si>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</si>
  <si>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</si>
  <si>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</si>
  <si>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</si>
  <si>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</si>
  <si>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</si>
  <si>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</si>
  <si>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</si>
  <si>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</si>
  <si>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</si>
  <si>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</si>
  <si>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</si>
  <si>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</si>
  <si>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</si>
  <si>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</si>
  <si>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</si>
  <si>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</si>
  <si>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</si>
  <si>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</si>
  <si>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</si>
  <si>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</si>
  <si>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</si>
  <si>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</si>
  <si>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</si>
  <si>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</si>
  <si>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</si>
  <si>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</si>
  <si>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</si>
  <si>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</si>
  <si>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</si>
  <si>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</si>
  <si>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</si>
  <si>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</si>
  <si>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</si>
  <si>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</si>
  <si>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</si>
  <si>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</si>
  <si>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</si>
  <si>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</si>
  <si>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</si>
  <si>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</si>
  <si>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</si>
  <si>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</si>
  <si>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</si>
  <si>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</si>
  <si>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</si>
  <si>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</si>
  <si>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</si>
  <si>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</si>
  <si>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</si>
  <si>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</si>
  <si>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</si>
  <si>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</si>
  <si>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</si>
  <si>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</si>
  <si>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</si>
  <si>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</si>
  <si>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</si>
  <si>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</si>
  <si>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</si>
  <si>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</si>
  <si>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</si>
  <si>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</si>
  <si>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</si>
  <si>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</si>
  <si>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</si>
  <si>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</si>
  <si>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</si>
  <si>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</si>
  <si>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</si>
  <si>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</si>
  <si>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</si>
  <si>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</si>
  <si>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</si>
  <si>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</si>
  <si>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</si>
  <si>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</si>
  <si>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</si>
  <si>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</si>
  <si>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</si>
  <si>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</si>
  <si>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</si>
  <si>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</si>
  <si>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</si>
  <si>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</si>
  <si>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</si>
  <si>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</si>
  <si>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</si>
  <si>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</si>
  <si>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</si>
  <si>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</si>
  <si>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</si>
  <si>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</si>
  <si>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</si>
  <si>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</si>
  <si>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</si>
  <si>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</si>
  <si>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</si>
  <si>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</si>
  <si>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</si>
  <si>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</si>
  <si>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</si>
  <si>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</si>
  <si>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</si>
  <si>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</si>
  <si>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</si>
  <si>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</si>
  <si>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</si>
  <si>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</si>
  <si>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</si>
  <si>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</si>
  <si>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</si>
  <si>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</si>
  <si>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</si>
  <si>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</si>
  <si>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</si>
  <si>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</si>
  <si>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</si>
  <si>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</si>
  <si>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</si>
  <si>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</si>
  <si>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</si>
  <si>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</si>
  <si>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</si>
  <si>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</si>
  <si>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</si>
  <si>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</si>
  <si>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</si>
  <si>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</si>
  <si>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</si>
  <si>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</si>
  <si>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</si>
  <si>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</si>
  <si>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</si>
  <si>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</si>
  <si>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</si>
  <si>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</si>
  <si>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</si>
  <si>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</si>
  <si>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</si>
  <si>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</si>
  <si>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</si>
  <si>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</si>
  <si>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</si>
  <si>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</si>
  <si>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</si>
  <si>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</si>
  <si>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</si>
  <si>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</si>
  <si>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</si>
  <si>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</si>
  <si>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</si>
  <si>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</si>
  <si>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</si>
  <si>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</si>
  <si>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</si>
  <si>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</si>
  <si>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</si>
  <si>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</si>
  <si>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</si>
  <si>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</si>
  <si>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</si>
  <si>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</si>
  <si>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</si>
  <si>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</si>
  <si>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</si>
  <si>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</si>
  <si>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</si>
  <si>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</si>
  <si>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</si>
  <si>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</si>
  <si>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</si>
  <si>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</si>
  <si>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</si>
  <si>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</si>
  <si>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</si>
  <si>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</si>
  <si>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</si>
  <si>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</si>
  <si>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</si>
  <si>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</si>
  <si>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</si>
  <si>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</si>
  <si>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</si>
  <si>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</si>
  <si>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</si>
  <si>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</si>
  <si>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</si>
  <si>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</si>
  <si>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</si>
  <si>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</si>
  <si>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</si>
  <si>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</si>
  <si>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</si>
  <si>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</si>
  <si>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</si>
  <si>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</si>
  <si>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</si>
  <si>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</si>
  <si>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</si>
  <si>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</si>
  <si>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</si>
  <si>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</si>
  <si>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</si>
  <si>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</si>
  <si>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</si>
  <si>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</si>
  <si>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</si>
  <si>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</si>
  <si>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</si>
  <si>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</si>
  <si>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</si>
  <si>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</si>
  <si>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</si>
  <si>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</si>
  <si>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</si>
  <si>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</si>
  <si>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</si>
  <si>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</si>
  <si>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</si>
  <si>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</si>
  <si>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</si>
  <si>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</si>
  <si>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</si>
  <si>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</si>
  <si>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</si>
  <si>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</si>
  <si>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</si>
  <si>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</si>
  <si>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</si>
  <si>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</si>
  <si>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</si>
  <si>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</si>
  <si>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</si>
  <si>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</si>
  <si>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</si>
  <si>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</si>
  <si>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</si>
  <si>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</si>
  <si>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</si>
  <si>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</si>
  <si>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</si>
  <si>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</si>
  <si>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</si>
  <si>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</si>
  <si>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</si>
  <si>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</si>
  <si>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</si>
  <si>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</si>
  <si>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</si>
  <si>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</si>
  <si>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</si>
  <si>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</si>
  <si>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</si>
  <si>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</si>
  <si>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</si>
  <si>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</si>
  <si>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</si>
  <si>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</si>
  <si>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</si>
  <si>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</si>
  <si>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</si>
  <si>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</si>
  <si>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</si>
  <si>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</si>
  <si>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</si>
  <si>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</si>
  <si>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</si>
  <si>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</si>
  <si>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</si>
  <si>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</si>
  <si>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</si>
  <si>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</si>
  <si>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</si>
  <si>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</si>
  <si>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</si>
  <si>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</si>
  <si>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</si>
  <si>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</si>
  <si>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</si>
  <si>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</si>
  <si>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</si>
  <si>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</si>
  <si>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</si>
  <si>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</si>
  <si>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</si>
  <si>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</si>
  <si>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</si>
  <si>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</si>
  <si>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</si>
  <si>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</si>
  <si>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</si>
  <si>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</si>
  <si>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</si>
  <si>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</si>
  <si>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</si>
  <si>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</si>
  <si>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</si>
  <si>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</si>
  <si>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</si>
  <si>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</si>
  <si>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</si>
  <si>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</si>
  <si>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</si>
  <si>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</si>
  <si>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</si>
  <si>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</si>
  <si>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</si>
  <si>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</si>
  <si>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</si>
  <si>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</si>
  <si>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</si>
  <si>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</si>
  <si>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</si>
  <si>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</si>
  <si>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</si>
  <si>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</si>
  <si>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</si>
  <si>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</si>
  <si>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</si>
  <si>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</si>
  <si>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</si>
  <si>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</si>
  <si>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</si>
  <si>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</si>
  <si>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</si>
  <si>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</si>
  <si>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</si>
  <si>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</si>
  <si>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</si>
  <si>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</si>
  <si>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</si>
  <si>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</si>
  <si>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</si>
  <si>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</si>
  <si>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</si>
  <si>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</si>
  <si>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</si>
  <si>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</si>
  <si>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</si>
  <si>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</si>
  <si>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</si>
  <si>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</si>
  <si>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</si>
  <si>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</si>
  <si>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</si>
  <si>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</si>
  <si>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</si>
  <si>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</si>
  <si>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</si>
  <si>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</si>
  <si>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</si>
  <si>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</si>
  <si>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</si>
  <si>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</si>
  <si>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</si>
  <si>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</si>
  <si>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</si>
  <si>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</si>
  <si>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</si>
  <si>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</si>
  <si>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</si>
  <si>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</si>
  <si>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</si>
  <si>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</si>
  <si>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</si>
  <si>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</si>
  <si>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</si>
  <si>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</si>
  <si>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</si>
  <si>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</si>
  <si>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</si>
  <si>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</si>
  <si>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</si>
  <si>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</si>
  <si>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</si>
  <si>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</si>
  <si>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</si>
  <si>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</si>
  <si>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</si>
  <si>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</si>
  <si>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</si>
  <si>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</si>
  <si>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</si>
  <si>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</si>
  <si>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</si>
  <si>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</si>
  <si>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</si>
  <si>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</si>
  <si>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</si>
  <si>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</si>
  <si>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</si>
  <si>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</si>
  <si>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</si>
  <si>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</si>
  <si>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</si>
  <si>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</si>
  <si>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</si>
  <si>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</si>
  <si>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</si>
  <si>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</si>
  <si>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</si>
  <si>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</si>
  <si>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</si>
  <si>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</si>
  <si>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</si>
  <si>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</si>
  <si>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</si>
  <si>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</si>
  <si>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</si>
  <si>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</si>
  <si>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</si>
  <si>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</si>
  <si>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</si>
  <si>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</si>
  <si>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</si>
  <si>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</si>
  <si>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</si>
  <si>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</si>
  <si>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</si>
  <si>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</si>
  <si>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</si>
  <si>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</si>
  <si>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</si>
  <si>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</si>
  <si>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</si>
  <si>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</si>
  <si>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</si>
  <si>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</si>
  <si>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</si>
  <si>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</si>
  <si>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</si>
  <si>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</si>
  <si>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</si>
  <si>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</si>
  <si>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</si>
  <si>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</si>
  <si>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</si>
  <si>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</si>
  <si>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</si>
  <si>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</si>
  <si>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</si>
  <si>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</si>
  <si>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</si>
  <si>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</si>
  <si>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</si>
  <si>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</si>
  <si>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</si>
  <si>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</si>
  <si>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</si>
  <si>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</si>
  <si>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</si>
  <si>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</si>
  <si>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</si>
  <si>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</si>
  <si>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</si>
  <si>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</si>
  <si>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</si>
  <si>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</si>
  <si>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</si>
  <si>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</si>
  <si>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</si>
  <si>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</si>
  <si>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</si>
  <si>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</si>
  <si>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</si>
  <si>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</si>
  <si>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</si>
  <si>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</si>
  <si>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</si>
  <si>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</si>
  <si>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</si>
  <si>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</si>
  <si>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</si>
  <si>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</si>
  <si>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</si>
  <si>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</si>
  <si>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</si>
  <si>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</si>
  <si>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</si>
  <si>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</si>
  <si>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</si>
  <si>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</si>
  <si>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</si>
  <si>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</si>
  <si>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</si>
  <si>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</si>
  <si>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</si>
  <si>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</si>
  <si>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</si>
  <si>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</si>
  <si>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</si>
  <si>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</si>
  <si>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</si>
  <si>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</si>
  <si>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</si>
  <si>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</si>
  <si>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</si>
  <si>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</si>
  <si>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</si>
  <si>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</si>
  <si>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</si>
  <si>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</si>
  <si>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</si>
  <si>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</si>
  <si>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</si>
  <si>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</si>
  <si>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</si>
  <si>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</si>
  <si>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</si>
  <si>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</si>
  <si>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</si>
  <si>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</si>
  <si>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</si>
  <si>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</si>
  <si>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</si>
  <si>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</si>
  <si>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</si>
  <si>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</si>
  <si>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</si>
  <si>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</si>
  <si>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</si>
  <si>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</si>
  <si>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</si>
  <si>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</si>
  <si>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</si>
  <si>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</si>
  <si>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</si>
  <si>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</si>
  <si>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</si>
  <si>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</si>
  <si>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</si>
  <si>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</si>
  <si>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</si>
  <si>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</si>
  <si>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</si>
  <si>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</si>
  <si>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</si>
  <si>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</si>
  <si>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</si>
  <si>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</si>
  <si>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Emden GmbH</t>
  </si>
  <si>
    <t>9870077300001</t>
  </si>
  <si>
    <t>Martin-Faber-Str. 11 - 13</t>
  </si>
  <si>
    <t>Emden</t>
  </si>
  <si>
    <t>Team EDM Netz Stadtwerke Emden GmbH</t>
  </si>
  <si>
    <t>netznutzung@stadtwerke-emden,de</t>
  </si>
  <si>
    <t>04921-83 311</t>
  </si>
  <si>
    <t>GASPOOLNL7007731</t>
  </si>
  <si>
    <t>Emden-Flugplatz</t>
  </si>
  <si>
    <t>DE_HEF34</t>
  </si>
  <si>
    <t>DE_GBA34</t>
  </si>
  <si>
    <t>DE_GBD34</t>
  </si>
  <si>
    <t>DE_GBH34</t>
  </si>
  <si>
    <t>DE_GGA34</t>
  </si>
  <si>
    <t>DE_GGB34</t>
  </si>
  <si>
    <t>DE_GHA34</t>
  </si>
  <si>
    <t>DE_GMF34</t>
  </si>
  <si>
    <t>DE_GMK34</t>
  </si>
  <si>
    <t>DE_GPD34</t>
  </si>
  <si>
    <t>DE_GWA34</t>
  </si>
  <si>
    <t>DE_HMF34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</si>
</sst>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186" fontId="0" fillId="33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655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656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43636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26725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Emden</v>
      </c>
      <c r="E28" s="38"/>
      <c r="F28" s="11"/>
      <c r="G28" s="2"/>
    </row>
    <row r="29" spans="1:15">
      <c r="B29" s="15"/>
      <c r="C29" s="22" t="s">
        <v>396</v>
      </c>
      <c r="D29" s="45" t="s">
        <v>660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Emden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Emden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9870077300001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665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Emden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Emden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9870077300001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Emden-Flugplatz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492</v>
      </c>
      <c r="G14" s="263" t="s">
        <v>567</v>
      </c>
      <c r="H14" s="342">
        <v>-2.2703753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 t="s">
        <v>74</v>
      </c>
      <c r="G15" s="263" t="s">
        <v>561</v>
      </c>
      <c r="H15" s="51">
        <v>-0.65579829999999995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665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10200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Emden-Flugplatz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10200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F22:N25">
    <cfRule type="expression" dxfId="52" priority="32">
      <formula>IF(F$20&lt;=$F$18,1,0)</formula>
    </cfRule>
  </conditionalFormatting>
  <conditionalFormatting sqref="I32:N36">
    <cfRule type="expression" dxfId="51" priority="31">
      <formula>IF(I$30&lt;=$F$28,1,0)</formula>
    </cfRule>
  </conditionalFormatting>
  <conditionalFormatting sqref="E26:F26">
    <cfRule type="expression" dxfId="50" priority="30">
      <formula>IF(E$20&lt;=$F$18,1,0)</formula>
    </cfRule>
  </conditionalFormatting>
  <conditionalFormatting sqref="E26:N26">
    <cfRule type="expression" dxfId="49" priority="29">
      <formula>IF(E$20&lt;=$F$18,1,0)</formula>
    </cfRule>
  </conditionalFormatting>
  <conditionalFormatting sqref="E56:N59">
    <cfRule type="expression" dxfId="48" priority="26">
      <formula>IF(E$54&lt;=$F$52,1,0)</formula>
    </cfRule>
  </conditionalFormatting>
  <conditionalFormatting sqref="E60:N60">
    <cfRule type="expression" dxfId="47" priority="25">
      <formula>IF(E$54&lt;=$F$52,1,0)</formula>
    </cfRule>
  </conditionalFormatting>
  <conditionalFormatting sqref="E66:N68">
    <cfRule type="expression" dxfId="46" priority="19">
      <formula>IF(E$64&lt;=$F$62,1,0)</formula>
    </cfRule>
  </conditionalFormatting>
  <conditionalFormatting sqref="E65:N68 E70:N70">
    <cfRule type="expression" dxfId="45" priority="17">
      <formula>IF(E$64&gt;$F$62,1,0)</formula>
    </cfRule>
  </conditionalFormatting>
  <conditionalFormatting sqref="E56:N60">
    <cfRule type="expression" dxfId="44" priority="16">
      <formula>IF(E$54&gt;$F$52,1,0)</formula>
    </cfRule>
  </conditionalFormatting>
  <conditionalFormatting sqref="E21:N21 E26:N26 F22:N25">
    <cfRule type="expression" dxfId="43" priority="15">
      <formula>IF(E$20&gt;$F$18,1,0)</formula>
    </cfRule>
  </conditionalFormatting>
  <conditionalFormatting sqref="I32:N36">
    <cfRule type="expression" dxfId="42" priority="14">
      <formula>IF(I$30&gt;$F$28,1,0)</formula>
    </cfRule>
  </conditionalFormatting>
  <conditionalFormatting sqref="H11 H8:H9">
    <cfRule type="expression" dxfId="41" priority="13">
      <formula>IF($F$9=1,1,0)</formula>
    </cfRule>
  </conditionalFormatting>
  <conditionalFormatting sqref="E55:N55">
    <cfRule type="expression" dxfId="40" priority="12">
      <formula>IF(E$54&gt;$F$52,1,0)</formula>
    </cfRule>
  </conditionalFormatting>
  <conditionalFormatting sqref="E31:N31">
    <cfRule type="expression" dxfId="39" priority="11">
      <formula>IF(E$30&gt;$F$28,1,0)</formula>
    </cfRule>
  </conditionalFormatting>
  <conditionalFormatting sqref="E70:N70">
    <cfRule type="expression" dxfId="38" priority="10">
      <formula>IF(E$64&lt;=$F$62,1,0)</formula>
    </cfRule>
  </conditionalFormatting>
  <conditionalFormatting sqref="H10">
    <cfRule type="expression" dxfId="37" priority="9">
      <formula>IF($F$9=1,1,0)</formula>
    </cfRule>
  </conditionalFormatting>
  <conditionalFormatting sqref="E69:N69">
    <cfRule type="expression" dxfId="36" priority="6">
      <formula>IF(E$64&lt;=$F$62,1,0)</formula>
    </cfRule>
  </conditionalFormatting>
  <conditionalFormatting sqref="E69:N69">
    <cfRule type="expression" dxfId="35" priority="5">
      <formula>IF(E$64&gt;$F$62,1,0)</formula>
    </cfRule>
  </conditionalFormatting>
  <conditionalFormatting sqref="E22:E25">
    <cfRule type="expression" dxfId="34" priority="4">
      <formula>IF(E$20&lt;=$F$18,1,0)</formula>
    </cfRule>
  </conditionalFormatting>
  <conditionalFormatting sqref="E22:E25">
    <cfRule type="expression" dxfId="33" priority="3">
      <formula>IF(E$20&gt;$F$18,1,0)</formula>
    </cfRule>
  </conditionalFormatting>
  <conditionalFormatting sqref="E32:H36">
    <cfRule type="expression" dxfId="32" priority="2">
      <formula>IF(E$30&lt;=$F$28,1,0)</formula>
    </cfRule>
  </conditionalFormatting>
  <conditionalFormatting sqref="E32:H36">
    <cfRule type="expression" dxfId="31" priority="1">
      <formula>IF(E$30&gt;$F$28,1,0)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I36:N36 E26:N26 E56:N60 F22 I22:N22 F52 F62 G24:N24 G70:N70 I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Emden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Emden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9870077300001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Emden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Emden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9870077300001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42736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505</v>
      </c>
      <c r="D11" s="293" t="s">
        <v>247</v>
      </c>
      <c r="E11" s="163" t="s">
        <v>666</v>
      </c>
      <c r="F11" s="295" t="str">
        <f>VLOOKUP($E11,'BDEW-Standard'!$B$3:$M$158,F$9,0)</f>
        <v>1D4</v>
      </c>
      <c r="H11" s="166">
        <f>ROUND(VLOOKUP($E11,'BDEW-Standard'!$B$3:$M$158,H$9,0),7)</f>
        <v>1.3819663</v>
      </c>
      <c r="I11" s="166">
        <f>ROUND(VLOOKUP($E11,'BDEW-Standard'!$B$3:$M$158,I$9,0),7)</f>
        <v>-37.412415500000002</v>
      </c>
      <c r="J11" s="166">
        <f>ROUND(VLOOKUP($E11,'BDEW-Standard'!$B$3:$M$158,J$9,0),7)</f>
        <v>6.1723179000000004</v>
      </c>
      <c r="K11" s="166">
        <f>ROUND(VLOOKUP($E11,'BDEW-Standard'!$B$3:$M$158,K$9,0),7)</f>
        <v>3.9628400000000001E-2</v>
      </c>
      <c r="L11" s="335">
        <f>ROUND(VLOOKUP($E11,'BDEW-Standard'!$B$3:$M$158,L$9,0),1)</f>
        <v>40</v>
      </c>
      <c r="M11" s="166">
        <f>ROUND(VLOOKUP($E11,'BDEW-Standard'!$B$3:$M$158,M$9,0),7)</f>
        <v>-6.7215899999999995E-2</v>
      </c>
      <c r="N11" s="166">
        <f>ROUND(VLOOKUP($E11,'BDEW-Standard'!$B$3:$M$158,N$9,0),7)</f>
        <v>1.1167138000000001</v>
      </c>
      <c r="O11" s="166">
        <f>ROUND(VLOOKUP($E11,'BDEW-Standard'!$B$3:$M$158,O$9,0),7)</f>
        <v>-1.9981999999999999E-3</v>
      </c>
      <c r="P11" s="166">
        <f>ROUND(VLOOKUP($E11,'BDEW-Standard'!$B$3:$M$158,P$9,0),7)</f>
        <v>0.13550699999999999</v>
      </c>
      <c r="Q11" s="336">
        <f>($H11/(1+($I11/($Q$9-$L11))^$J11)+$K11)+MAX($M11*$Q$9+$N11,$O11*$Q$9+$P11)</f>
        <v>0.99999978578617399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Emden</v>
      </c>
      <c r="D12" s="62" t="s">
        <v>247</v>
      </c>
      <c r="E12" s="164" t="s">
        <v>667</v>
      </c>
      <c r="F12" s="296" t="str">
        <f>VLOOKUP($E12,'BDEW-Standard'!$B$3:$M$158,F$9,0)</f>
        <v>AB4</v>
      </c>
      <c r="H12" s="273">
        <f>ROUND(VLOOKUP($E12,'BDEW-Standard'!$B$3:$M$158,H$9,0),7)</f>
        <v>0.35376400000000002</v>
      </c>
      <c r="I12" s="273">
        <f>ROUND(VLOOKUP($E12,'BDEW-Standard'!$B$3:$M$158,I$9,0),7)</f>
        <v>-33.35</v>
      </c>
      <c r="J12" s="273">
        <f>ROUND(VLOOKUP($E12,'BDEW-Standard'!$B$3:$M$158,J$9,0),7)</f>
        <v>5.7212303000000002</v>
      </c>
      <c r="K12" s="273">
        <f>ROUND(VLOOKUP($E12,'BDEW-Standard'!$B$3:$M$158,K$9,0),7)</f>
        <v>0.3033305</v>
      </c>
      <c r="L12" s="337">
        <f>ROUND(VLOOKUP($E12,'BDEW-Standard'!$B$3:$M$158,L$9,0),1)</f>
        <v>40</v>
      </c>
      <c r="M12" s="273">
        <f>ROUND(VLOOKUP($E12,'BDEW-Standard'!$B$3:$M$158,M$9,0),7)</f>
        <v>-1.77463E-2</v>
      </c>
      <c r="N12" s="273">
        <f>ROUND(VLOOKUP($E12,'BDEW-Standard'!$B$3:$M$158,N$9,0),7)</f>
        <v>0.68256989999999995</v>
      </c>
      <c r="O12" s="273">
        <f>ROUND(VLOOKUP($E12,'BDEW-Standard'!$B$3:$M$158,O$9,0),7)</f>
        <v>-1.3912E-3</v>
      </c>
      <c r="P12" s="273">
        <f>ROUND(VLOOKUP($E12,'BDEW-Standard'!$B$3:$M$158,P$9,0),7)</f>
        <v>0.54346240000000001</v>
      </c>
      <c r="Q12" s="338">
        <f t="shared" ref="Q12:Q25" si="1">($H12/(1+($I12/($Q$9-$L12))^$J12)+$K12)+MAX($M12*$Q$9+$N12,$O12*$Q$9+$P12)</f>
        <v>1.0000003335127634</v>
      </c>
      <c r="R12" s="274">
        <f>ROUND(VLOOKUP(MID($E12,4,3),'Wochentag F(WT)'!$B$7:$J$22,R$9,0),4)</f>
        <v>1.0848</v>
      </c>
      <c r="S12" s="274">
        <f>ROUND(VLOOKUP(MID($E12,4,3),'Wochentag F(WT)'!$B$7:$J$22,S$9,0),4)</f>
        <v>1.1211</v>
      </c>
      <c r="T12" s="274">
        <f>ROUND(VLOOKUP(MID($E12,4,3),'Wochentag F(WT)'!$B$7:$J$22,T$9,0),4)</f>
        <v>1.0769</v>
      </c>
      <c r="U12" s="274">
        <f>ROUND(VLOOKUP(MID($E12,4,3),'Wochentag F(WT)'!$B$7:$J$22,U$9,0),4)</f>
        <v>1.1353</v>
      </c>
      <c r="V12" s="274">
        <f>ROUND(VLOOKUP(MID($E12,4,3),'Wochentag F(WT)'!$B$7:$J$22,V$9,0),4)</f>
        <v>1.1402000000000001</v>
      </c>
      <c r="W12" s="274">
        <f>ROUND(VLOOKUP(MID($E12,4,3),'Wochentag F(WT)'!$B$7:$J$22,W$9,0),4)</f>
        <v>0.48520000000000002</v>
      </c>
      <c r="X12" s="275">
        <f>7-SUM(R12:W12)</f>
        <v>0.95650000000000013</v>
      </c>
      <c r="Y12" s="292"/>
      <c r="Z12" s="210"/>
    </row>
    <row r="13" spans="2:26" s="142" customFormat="1">
      <c r="B13" s="143">
        <v>2</v>
      </c>
      <c r="C13" s="144" t="str">
        <f t="shared" si="0"/>
        <v>Emden</v>
      </c>
      <c r="D13" s="62" t="s">
        <v>247</v>
      </c>
      <c r="E13" s="164" t="s">
        <v>668</v>
      </c>
      <c r="F13" s="296" t="str">
        <f>VLOOKUP($E13,'BDEW-Standard'!$B$3:$M$158,F$9,0)</f>
        <v>DB4</v>
      </c>
      <c r="H13" s="273">
        <f>ROUND(VLOOKUP($E13,'BDEW-Standard'!$B$3:$M$158,H$9,0),7)</f>
        <v>1.5175791999999999</v>
      </c>
      <c r="I13" s="273">
        <f>ROUND(VLOOKUP($E13,'BDEW-Standard'!$B$3:$M$158,I$9,0),7)</f>
        <v>-37.5</v>
      </c>
      <c r="J13" s="273">
        <f>ROUND(VLOOKUP($E13,'BDEW-Standard'!$B$3:$M$158,J$9,0),7)</f>
        <v>6.8</v>
      </c>
      <c r="K13" s="273">
        <f>ROUND(VLOOKUP($E13,'BDEW-Standard'!$B$3:$M$158,K$9,0),7)</f>
        <v>2.9580100000000002E-2</v>
      </c>
      <c r="L13" s="337">
        <f>ROUND(VLOOKUP($E13,'BDEW-Standard'!$B$3:$M$158,L$9,0),1)</f>
        <v>40</v>
      </c>
      <c r="M13" s="273">
        <f>ROUND(VLOOKUP($E13,'BDEW-Standard'!$B$3:$M$158,M$9,0),7)</f>
        <v>-7.8855900000000007E-2</v>
      </c>
      <c r="N13" s="273">
        <f>ROUND(VLOOKUP($E13,'BDEW-Standard'!$B$3:$M$158,N$9,0),7)</f>
        <v>1.2161249999999999</v>
      </c>
      <c r="O13" s="273">
        <f>ROUND(VLOOKUP($E13,'BDEW-Standard'!$B$3:$M$158,O$9,0),7)</f>
        <v>-1.3133999999999999E-3</v>
      </c>
      <c r="P13" s="273">
        <f>ROUND(VLOOKUP($E13,'BDEW-Standard'!$B$3:$M$158,P$9,0),7)</f>
        <v>9.6872100000000003E-2</v>
      </c>
      <c r="Q13" s="338">
        <f t="shared" si="1"/>
        <v>1.0000002163173649</v>
      </c>
      <c r="R13" s="274">
        <f>ROUND(VLOOKUP(MID($E13,4,3),'Wochentag F(WT)'!$B$7:$J$22,R$9,0),4)</f>
        <v>1.1052</v>
      </c>
      <c r="S13" s="274">
        <f>ROUND(VLOOKUP(MID($E13,4,3),'Wochentag F(WT)'!$B$7:$J$22,S$9,0),4)</f>
        <v>1.0857000000000001</v>
      </c>
      <c r="T13" s="274">
        <f>ROUND(VLOOKUP(MID($E13,4,3),'Wochentag F(WT)'!$B$7:$J$22,T$9,0),4)</f>
        <v>1.0378000000000001</v>
      </c>
      <c r="U13" s="274">
        <f>ROUND(VLOOKUP(MID($E13,4,3),'Wochentag F(WT)'!$B$7:$J$22,U$9,0),4)</f>
        <v>1.0622</v>
      </c>
      <c r="V13" s="274">
        <f>ROUND(VLOOKUP(MID($E13,4,3),'Wochentag F(WT)'!$B$7:$J$22,V$9,0),4)</f>
        <v>1.0266</v>
      </c>
      <c r="W13" s="274">
        <f>ROUND(VLOOKUP(MID($E13,4,3),'Wochentag F(WT)'!$B$7:$J$22,W$9,0),4)</f>
        <v>0.76290000000000002</v>
      </c>
      <c r="X13" s="275">
        <f t="shared" ref="X13:X25" si="2">7-SUM(R13:W13)</f>
        <v>0.91959999999999997</v>
      </c>
      <c r="Y13" s="292"/>
      <c r="Z13" s="210"/>
    </row>
    <row r="14" spans="2:26" s="142" customFormat="1">
      <c r="B14" s="143">
        <v>3</v>
      </c>
      <c r="C14" s="144" t="str">
        <f t="shared" si="0"/>
        <v>Emden</v>
      </c>
      <c r="D14" s="62" t="s">
        <v>247</v>
      </c>
      <c r="E14" s="164" t="s">
        <v>669</v>
      </c>
      <c r="F14" s="296" t="str">
        <f>VLOOKUP($E14,'BDEW-Standard'!$B$3:$M$158,F$9,0)</f>
        <v>HB4</v>
      </c>
      <c r="H14" s="273">
        <f>ROUND(VLOOKUP($E14,'BDEW-Standard'!$B$3:$M$158,H$9,0),7)</f>
        <v>0.98725850000000004</v>
      </c>
      <c r="I14" s="273">
        <f>ROUND(VLOOKUP($E14,'BDEW-Standard'!$B$3:$M$158,I$9,0),7)</f>
        <v>-35.253212400000002</v>
      </c>
      <c r="J14" s="273">
        <f>ROUND(VLOOKUP($E14,'BDEW-Standard'!$B$3:$M$158,J$9,0),7)</f>
        <v>6.0587001000000003</v>
      </c>
      <c r="K14" s="273">
        <f>ROUND(VLOOKUP($E14,'BDEW-Standard'!$B$3:$M$158,K$9,0),7)</f>
        <v>7.9351199999999997E-2</v>
      </c>
      <c r="L14" s="337">
        <f>ROUND(VLOOKUP($E14,'BDEW-Standard'!$B$3:$M$158,L$9,0),1)</f>
        <v>40</v>
      </c>
      <c r="M14" s="273">
        <f>ROUND(VLOOKUP($E14,'BDEW-Standard'!$B$3:$M$158,M$9,0),7)</f>
        <v>-4.9501299999999998E-2</v>
      </c>
      <c r="N14" s="273">
        <f>ROUND(VLOOKUP($E14,'BDEW-Standard'!$B$3:$M$158,N$9,0),7)</f>
        <v>0.96379990000000004</v>
      </c>
      <c r="O14" s="273">
        <f>ROUND(VLOOKUP($E14,'BDEW-Standard'!$B$3:$M$158,O$9,0),7)</f>
        <v>-2.2304E-3</v>
      </c>
      <c r="P14" s="273">
        <f>ROUND(VLOOKUP($E14,'BDEW-Standard'!$B$3:$M$158,P$9,0),7)</f>
        <v>0.22883980000000001</v>
      </c>
      <c r="Q14" s="338">
        <f t="shared" si="1"/>
        <v>1.000000249892145</v>
      </c>
      <c r="R14" s="274">
        <f>ROUND(VLOOKUP(MID($E14,4,3),'Wochentag F(WT)'!$B$7:$J$22,R$9,0),4)</f>
        <v>0.97670000000000001</v>
      </c>
      <c r="S14" s="274">
        <f>ROUND(VLOOKUP(MID($E14,4,3),'Wochentag F(WT)'!$B$7:$J$22,S$9,0),4)</f>
        <v>1.0388999999999999</v>
      </c>
      <c r="T14" s="274">
        <f>ROUND(VLOOKUP(MID($E14,4,3),'Wochentag F(WT)'!$B$7:$J$22,T$9,0),4)</f>
        <v>1.0027999999999999</v>
      </c>
      <c r="U14" s="274">
        <f>ROUND(VLOOKUP(MID($E14,4,3),'Wochentag F(WT)'!$B$7:$J$22,U$9,0),4)</f>
        <v>1.0162</v>
      </c>
      <c r="V14" s="274">
        <f>ROUND(VLOOKUP(MID($E14,4,3),'Wochentag F(WT)'!$B$7:$J$22,V$9,0),4)</f>
        <v>1.0024</v>
      </c>
      <c r="W14" s="274">
        <f>ROUND(VLOOKUP(MID($E14,4,3),'Wochentag F(WT)'!$B$7:$J$22,W$9,0),4)</f>
        <v>1.0043</v>
      </c>
      <c r="X14" s="275">
        <f t="shared" si="2"/>
        <v>0.95870000000000122</v>
      </c>
      <c r="Y14" s="292"/>
      <c r="Z14" s="210"/>
    </row>
    <row r="15" spans="2:26" s="142" customFormat="1">
      <c r="B15" s="143">
        <v>4</v>
      </c>
      <c r="C15" s="144" t="str">
        <f t="shared" si="0"/>
        <v>Emden</v>
      </c>
      <c r="D15" s="62" t="s">
        <v>247</v>
      </c>
      <c r="E15" s="164" t="s">
        <v>670</v>
      </c>
      <c r="F15" s="296" t="str">
        <f>VLOOKUP($E15,'BDEW-Standard'!$B$3:$M$158,F$9,0)</f>
        <v>AG4</v>
      </c>
      <c r="H15" s="273">
        <f>ROUND(VLOOKUP($E15,'BDEW-Standard'!$B$3:$M$158,H$9,0),7)</f>
        <v>1.1848320000000001</v>
      </c>
      <c r="I15" s="273">
        <f>ROUND(VLOOKUP($E15,'BDEW-Standard'!$B$3:$M$158,I$9,0),7)</f>
        <v>-36</v>
      </c>
      <c r="J15" s="273">
        <f>ROUND(VLOOKUP($E15,'BDEW-Standard'!$B$3:$M$158,J$9,0),7)</f>
        <v>7.7368518000000002</v>
      </c>
      <c r="K15" s="273">
        <f>ROUND(VLOOKUP($E15,'BDEW-Standard'!$B$3:$M$158,K$9,0),7)</f>
        <v>7.9310699999999998E-2</v>
      </c>
      <c r="L15" s="337">
        <f>ROUND(VLOOKUP($E15,'BDEW-Standard'!$B$3:$M$158,L$9,0),1)</f>
        <v>40</v>
      </c>
      <c r="M15" s="273">
        <f>ROUND(VLOOKUP($E15,'BDEW-Standard'!$B$3:$M$158,M$9,0),7)</f>
        <v>-6.8738300000000002E-2</v>
      </c>
      <c r="N15" s="273">
        <f>ROUND(VLOOKUP($E15,'BDEW-Standard'!$B$3:$M$158,N$9,0),7)</f>
        <v>1.130857</v>
      </c>
      <c r="O15" s="273">
        <f>ROUND(VLOOKUP($E15,'BDEW-Standard'!$B$3:$M$158,O$9,0),7)</f>
        <v>-6.5870000000000002E-4</v>
      </c>
      <c r="P15" s="273">
        <f>ROUND(VLOOKUP($E15,'BDEW-Standard'!$B$3:$M$158,P$9,0),7)</f>
        <v>0.19103010000000001</v>
      </c>
      <c r="Q15" s="338">
        <f t="shared" si="1"/>
        <v>1.0000000851295017</v>
      </c>
      <c r="R15" s="274">
        <f>ROUND(VLOOKUP(MID($E15,4,3),'Wochentag F(WT)'!$B$7:$J$22,R$9,0),4)</f>
        <v>0.93220000000000003</v>
      </c>
      <c r="S15" s="274">
        <f>ROUND(VLOOKUP(MID($E15,4,3),'Wochentag F(WT)'!$B$7:$J$22,S$9,0),4)</f>
        <v>0.98939999999999995</v>
      </c>
      <c r="T15" s="274">
        <f>ROUND(VLOOKUP(MID($E15,4,3),'Wochentag F(WT)'!$B$7:$J$22,T$9,0),4)</f>
        <v>1.0033000000000001</v>
      </c>
      <c r="U15" s="274">
        <f>ROUND(VLOOKUP(MID($E15,4,3),'Wochentag F(WT)'!$B$7:$J$22,U$9,0),4)</f>
        <v>1.0108999999999999</v>
      </c>
      <c r="V15" s="274">
        <f>ROUND(VLOOKUP(MID($E15,4,3),'Wochentag F(WT)'!$B$7:$J$22,V$9,0),4)</f>
        <v>1.018</v>
      </c>
      <c r="W15" s="274">
        <f>ROUND(VLOOKUP(MID($E15,4,3),'Wochentag F(WT)'!$B$7:$J$22,W$9,0),4)</f>
        <v>1.0356000000000001</v>
      </c>
      <c r="X15" s="275">
        <f t="shared" si="2"/>
        <v>1.0106000000000002</v>
      </c>
      <c r="Y15" s="292"/>
      <c r="Z15" s="210"/>
    </row>
    <row r="16" spans="2:26" s="142" customFormat="1">
      <c r="B16" s="143">
        <v>5</v>
      </c>
      <c r="C16" s="144" t="str">
        <f t="shared" si="0"/>
        <v>Emden</v>
      </c>
      <c r="D16" s="62" t="s">
        <v>247</v>
      </c>
      <c r="E16" s="164" t="s">
        <v>671</v>
      </c>
      <c r="F16" s="296" t="str">
        <f>VLOOKUP($E16,'BDEW-Standard'!$B$3:$M$158,F$9,0)</f>
        <v>BG4</v>
      </c>
      <c r="H16" s="273">
        <f>ROUND(VLOOKUP($E16,'BDEW-Standard'!$B$3:$M$158,H$9,0),7)</f>
        <v>1.6266811999999999</v>
      </c>
      <c r="I16" s="273">
        <f>ROUND(VLOOKUP($E16,'BDEW-Standard'!$B$3:$M$158,I$9,0),7)</f>
        <v>-37.882536799999997</v>
      </c>
      <c r="J16" s="273">
        <f>ROUND(VLOOKUP($E16,'BDEW-Standard'!$B$3:$M$158,J$9,0),7)</f>
        <v>6.9836070000000001</v>
      </c>
      <c r="K16" s="273">
        <f>ROUND(VLOOKUP($E16,'BDEW-Standard'!$B$3:$M$158,K$9,0),7)</f>
        <v>2.97136E-2</v>
      </c>
      <c r="L16" s="337">
        <f>ROUND(VLOOKUP($E16,'BDEW-Standard'!$B$3:$M$158,L$9,0),1)</f>
        <v>40</v>
      </c>
      <c r="M16" s="273">
        <f>ROUND(VLOOKUP($E16,'BDEW-Standard'!$B$3:$M$158,M$9,0),7)</f>
        <v>-8.5433300000000004E-2</v>
      </c>
      <c r="N16" s="273">
        <f>ROUND(VLOOKUP($E16,'BDEW-Standard'!$B$3:$M$158,N$9,0),7)</f>
        <v>1.2709629</v>
      </c>
      <c r="O16" s="273">
        <f>ROUND(VLOOKUP($E16,'BDEW-Standard'!$B$3:$M$158,O$9,0),7)</f>
        <v>-1.1318999999999999E-3</v>
      </c>
      <c r="P16" s="273">
        <f>ROUND(VLOOKUP($E16,'BDEW-Standard'!$B$3:$M$158,P$9,0),7)</f>
        <v>9.2812400000000003E-2</v>
      </c>
      <c r="Q16" s="338">
        <f t="shared" si="1"/>
        <v>0.99999990532820671</v>
      </c>
      <c r="R16" s="274">
        <f>ROUND(VLOOKUP(MID($E16,4,3),'Wochentag F(WT)'!$B$7:$J$22,R$9,0),4)</f>
        <v>0.98970000000000002</v>
      </c>
      <c r="S16" s="274">
        <f>ROUND(VLOOKUP(MID($E16,4,3),'Wochentag F(WT)'!$B$7:$J$22,S$9,0),4)</f>
        <v>0.9627</v>
      </c>
      <c r="T16" s="274">
        <f>ROUND(VLOOKUP(MID($E16,4,3),'Wochentag F(WT)'!$B$7:$J$22,T$9,0),4)</f>
        <v>1.0507</v>
      </c>
      <c r="U16" s="274">
        <f>ROUND(VLOOKUP(MID($E16,4,3),'Wochentag F(WT)'!$B$7:$J$22,U$9,0),4)</f>
        <v>1.0551999999999999</v>
      </c>
      <c r="V16" s="274">
        <f>ROUND(VLOOKUP(MID($E16,4,3),'Wochentag F(WT)'!$B$7:$J$22,V$9,0),4)</f>
        <v>1.0297000000000001</v>
      </c>
      <c r="W16" s="274">
        <f>ROUND(VLOOKUP(MID($E16,4,3),'Wochentag F(WT)'!$B$7:$J$22,W$9,0),4)</f>
        <v>0.97670000000000001</v>
      </c>
      <c r="X16" s="275">
        <f t="shared" si="2"/>
        <v>0.9352999999999998</v>
      </c>
      <c r="Y16" s="292"/>
      <c r="Z16" s="210"/>
    </row>
    <row r="17" spans="2:26" s="142" customFormat="1">
      <c r="B17" s="143">
        <v>6</v>
      </c>
      <c r="C17" s="144" t="str">
        <f t="shared" si="0"/>
        <v>Emden</v>
      </c>
      <c r="D17" s="62" t="s">
        <v>247</v>
      </c>
      <c r="E17" s="164" t="s">
        <v>672</v>
      </c>
      <c r="F17" s="296" t="str">
        <f>VLOOKUP($E17,'BDEW-Standard'!$B$3:$M$158,F$9,0)</f>
        <v>AH4</v>
      </c>
      <c r="H17" s="273">
        <f>ROUND(VLOOKUP($E17,'BDEW-Standard'!$B$3:$M$158,H$9,0),7)</f>
        <v>1.8398455</v>
      </c>
      <c r="I17" s="273">
        <f>ROUND(VLOOKUP($E17,'BDEW-Standard'!$B$3:$M$158,I$9,0),7)</f>
        <v>-37.828203700000003</v>
      </c>
      <c r="J17" s="273">
        <f>ROUND(VLOOKUP($E17,'BDEW-Standard'!$B$3:$M$158,J$9,0),7)</f>
        <v>8.1593368999999996</v>
      </c>
      <c r="K17" s="273">
        <f>ROUND(VLOOKUP($E17,'BDEW-Standard'!$B$3:$M$158,K$9,0),7)</f>
        <v>2.5971000000000001E-2</v>
      </c>
      <c r="L17" s="337">
        <f>ROUND(VLOOKUP($E17,'BDEW-Standard'!$B$3:$M$158,L$9,0),1)</f>
        <v>40</v>
      </c>
      <c r="M17" s="273">
        <f>ROUND(VLOOKUP($E17,'BDEW-Standard'!$B$3:$M$158,M$9,0),7)</f>
        <v>-0.1069262</v>
      </c>
      <c r="N17" s="273">
        <f>ROUND(VLOOKUP($E17,'BDEW-Standard'!$B$3:$M$158,N$9,0),7)</f>
        <v>1.4552240000000001</v>
      </c>
      <c r="O17" s="273">
        <f>ROUND(VLOOKUP($E17,'BDEW-Standard'!$B$3:$M$158,O$9,0),7)</f>
        <v>-4.9200000000000003E-4</v>
      </c>
      <c r="P17" s="273">
        <f>ROUND(VLOOKUP($E17,'BDEW-Standard'!$B$3:$M$158,P$9,0),7)</f>
        <v>6.9185099999999999E-2</v>
      </c>
      <c r="Q17" s="338">
        <f t="shared" si="1"/>
        <v>0.99999974325043151</v>
      </c>
      <c r="R17" s="274">
        <f>ROUND(VLOOKUP(MID($E17,4,3),'Wochentag F(WT)'!$B$7:$J$22,R$9,0),4)</f>
        <v>1.0358000000000001</v>
      </c>
      <c r="S17" s="274">
        <f>ROUND(VLOOKUP(MID($E17,4,3),'Wochentag F(WT)'!$B$7:$J$22,S$9,0),4)</f>
        <v>1.0232000000000001</v>
      </c>
      <c r="T17" s="274">
        <f>ROUND(VLOOKUP(MID($E17,4,3),'Wochentag F(WT)'!$B$7:$J$22,T$9,0),4)</f>
        <v>1.0251999999999999</v>
      </c>
      <c r="U17" s="274">
        <f>ROUND(VLOOKUP(MID($E17,4,3),'Wochentag F(WT)'!$B$7:$J$22,U$9,0),4)</f>
        <v>1.0295000000000001</v>
      </c>
      <c r="V17" s="274">
        <f>ROUND(VLOOKUP(MID($E17,4,3),'Wochentag F(WT)'!$B$7:$J$22,V$9,0),4)</f>
        <v>1.0253000000000001</v>
      </c>
      <c r="W17" s="274">
        <f>ROUND(VLOOKUP(MID($E17,4,3),'Wochentag F(WT)'!$B$7:$J$22,W$9,0),4)</f>
        <v>0.96750000000000003</v>
      </c>
      <c r="X17" s="275">
        <f t="shared" si="2"/>
        <v>0.89350000000000041</v>
      </c>
      <c r="Y17" s="292"/>
      <c r="Z17" s="210"/>
    </row>
    <row r="18" spans="2:26" s="142" customFormat="1">
      <c r="B18" s="143">
        <v>7</v>
      </c>
      <c r="C18" s="144" t="str">
        <f t="shared" si="0"/>
        <v>Emden</v>
      </c>
      <c r="D18" s="62" t="s">
        <v>247</v>
      </c>
      <c r="E18" s="164" t="s">
        <v>4</v>
      </c>
      <c r="F18" s="296" t="str">
        <f>VLOOKUP($E18,'BDEW-Standard'!$B$3:$M$158,F$9,0)</f>
        <v>HK3</v>
      </c>
      <c r="H18" s="273">
        <f>ROUND(VLOOKUP($E18,'BDEW-Standard'!$B$3:$M$158,H$9,0),7)</f>
        <v>0.40409319999999999</v>
      </c>
      <c r="I18" s="273">
        <f>ROUND(VLOOKUP($E18,'BDEW-Standard'!$B$3:$M$158,I$9,0),7)</f>
        <v>-24.439296800000001</v>
      </c>
      <c r="J18" s="273">
        <f>ROUND(VLOOKUP($E18,'BDEW-Standard'!$B$3:$M$158,J$9,0),7)</f>
        <v>6.5718174999999999</v>
      </c>
      <c r="K18" s="273">
        <f>ROUND(VLOOKUP($E18,'BDEW-Standard'!$B$3:$M$158,K$9,0),7)</f>
        <v>0.71077100000000004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1.0561214000512988</v>
      </c>
      <c r="R18" s="274">
        <f>ROUND(VLOOKUP(MID($E18,4,3),'Wochentag F(WT)'!$B$7:$J$22,R$9,0),4)</f>
        <v>1</v>
      </c>
      <c r="S18" s="274">
        <f>ROUND(VLOOKUP(MID($E18,4,3),'Wochentag F(WT)'!$B$7:$J$22,S$9,0),4)</f>
        <v>1</v>
      </c>
      <c r="T18" s="274">
        <f>ROUND(VLOOKUP(MID($E18,4,3),'Wochentag F(WT)'!$B$7:$J$22,T$9,0),4)</f>
        <v>1</v>
      </c>
      <c r="U18" s="274">
        <f>ROUND(VLOOKUP(MID($E18,4,3),'Wochentag F(WT)'!$B$7:$J$22,U$9,0),4)</f>
        <v>1</v>
      </c>
      <c r="V18" s="274">
        <f>ROUND(VLOOKUP(MID($E18,4,3),'Wochentag F(WT)'!$B$7:$J$22,V$9,0),4)</f>
        <v>1</v>
      </c>
      <c r="W18" s="274">
        <f>ROUND(VLOOKUP(MID($E18,4,3),'Wochentag F(WT)'!$B$7:$J$22,W$9,0),4)</f>
        <v>1</v>
      </c>
      <c r="X18" s="275">
        <f t="shared" si="2"/>
        <v>1</v>
      </c>
      <c r="Y18" s="292"/>
      <c r="Z18" s="210"/>
    </row>
    <row r="19" spans="2:26" s="142" customFormat="1">
      <c r="B19" s="143">
        <v>8</v>
      </c>
      <c r="C19" s="144" t="str">
        <f t="shared" si="0"/>
        <v>Emden</v>
      </c>
      <c r="D19" s="62" t="s">
        <v>247</v>
      </c>
      <c r="E19" s="164" t="s">
        <v>512</v>
      </c>
      <c r="F19" s="296" t="str">
        <f>VLOOKUP($E19,'BDEW-Standard'!$B$3:$M$158,F$9,0)</f>
        <v>OK4</v>
      </c>
      <c r="H19" s="273">
        <f>ROUND(VLOOKUP($E19,'BDEW-Standard'!$B$3:$M$158,H$9,0),7)</f>
        <v>1.4256683999999999</v>
      </c>
      <c r="I19" s="273">
        <f>ROUND(VLOOKUP($E19,'BDEW-Standard'!$B$3:$M$158,I$9,0),7)</f>
        <v>-36.659050399999998</v>
      </c>
      <c r="J19" s="273">
        <f>ROUND(VLOOKUP($E19,'BDEW-Standard'!$B$3:$M$158,J$9,0),7)</f>
        <v>7.6083226000000002</v>
      </c>
      <c r="K19" s="273">
        <f>ROUND(VLOOKUP($E19,'BDEW-Standard'!$B$3:$M$158,K$9,0),7)</f>
        <v>3.7111600000000002E-2</v>
      </c>
      <c r="L19" s="337">
        <f>ROUND(VLOOKUP($E19,'BDEW-Standard'!$B$3:$M$158,L$9,0),1)</f>
        <v>40</v>
      </c>
      <c r="M19" s="273">
        <f>ROUND(VLOOKUP($E19,'BDEW-Standard'!$B$3:$M$158,M$9,0),7)</f>
        <v>-8.0935900000000005E-2</v>
      </c>
      <c r="N19" s="273">
        <f>ROUND(VLOOKUP($E19,'BDEW-Standard'!$B$3:$M$158,N$9,0),7)</f>
        <v>1.2364527000000001</v>
      </c>
      <c r="O19" s="273">
        <f>ROUND(VLOOKUP($E19,'BDEW-Standard'!$B$3:$M$158,O$9,0),7)</f>
        <v>-7.628E-4</v>
      </c>
      <c r="P19" s="273">
        <f>ROUND(VLOOKUP($E19,'BDEW-Standard'!$B$3:$M$158,P$9,0),7)</f>
        <v>0.1002979</v>
      </c>
      <c r="Q19" s="338">
        <f t="shared" si="1"/>
        <v>0.99999996033498917</v>
      </c>
      <c r="R19" s="274">
        <f>ROUND(VLOOKUP(MID($E19,4,3),'Wochentag F(WT)'!$B$7:$J$22,R$9,0),4)</f>
        <v>1.0354000000000001</v>
      </c>
      <c r="S19" s="274">
        <f>ROUND(VLOOKUP(MID($E19,4,3),'Wochentag F(WT)'!$B$7:$J$22,S$9,0),4)</f>
        <v>1.0523</v>
      </c>
      <c r="T19" s="274">
        <f>ROUND(VLOOKUP(MID($E19,4,3),'Wochentag F(WT)'!$B$7:$J$22,T$9,0),4)</f>
        <v>1.0448999999999999</v>
      </c>
      <c r="U19" s="274">
        <f>ROUND(VLOOKUP(MID($E19,4,3),'Wochentag F(WT)'!$B$7:$J$22,U$9,0),4)</f>
        <v>1.0494000000000001</v>
      </c>
      <c r="V19" s="274">
        <f>ROUND(VLOOKUP(MID($E19,4,3),'Wochentag F(WT)'!$B$7:$J$22,V$9,0),4)</f>
        <v>0.98850000000000005</v>
      </c>
      <c r="W19" s="274">
        <f>ROUND(VLOOKUP(MID($E19,4,3),'Wochentag F(WT)'!$B$7:$J$22,W$9,0),4)</f>
        <v>0.88600000000000001</v>
      </c>
      <c r="X19" s="275">
        <f t="shared" si="2"/>
        <v>0.94349999999999934</v>
      </c>
      <c r="Y19" s="292"/>
      <c r="Z19" s="210"/>
    </row>
    <row r="20" spans="2:26" s="142" customFormat="1">
      <c r="B20" s="143">
        <v>9</v>
      </c>
      <c r="C20" s="144" t="str">
        <f t="shared" si="0"/>
        <v>Emden</v>
      </c>
      <c r="D20" s="62" t="s">
        <v>247</v>
      </c>
      <c r="E20" s="164" t="s">
        <v>673</v>
      </c>
      <c r="F20" s="296" t="str">
        <f>VLOOKUP($E20,'BDEW-Standard'!$B$3:$M$158,F$9,0)</f>
        <v>FM4</v>
      </c>
      <c r="H20" s="273">
        <f>ROUND(VLOOKUP($E20,'BDEW-Standard'!$B$3:$M$158,H$9,0),7)</f>
        <v>1.0443538000000001</v>
      </c>
      <c r="I20" s="273">
        <f>ROUND(VLOOKUP($E20,'BDEW-Standard'!$B$3:$M$158,I$9,0),7)</f>
        <v>-35.033375399999997</v>
      </c>
      <c r="J20" s="273">
        <f>ROUND(VLOOKUP($E20,'BDEW-Standard'!$B$3:$M$158,J$9,0),7)</f>
        <v>6.2240634000000004</v>
      </c>
      <c r="K20" s="273">
        <f>ROUND(VLOOKUP($E20,'BDEW-Standard'!$B$3:$M$158,K$9,0),7)</f>
        <v>5.0291700000000002E-2</v>
      </c>
      <c r="L20" s="337">
        <f>ROUND(VLOOKUP($E20,'BDEW-Standard'!$B$3:$M$158,L$9,0),1)</f>
        <v>40</v>
      </c>
      <c r="M20" s="273">
        <f>ROUND(VLOOKUP($E20,'BDEW-Standard'!$B$3:$M$158,M$9,0),7)</f>
        <v>-5.3582999999999999E-2</v>
      </c>
      <c r="N20" s="273">
        <f>ROUND(VLOOKUP($E20,'BDEW-Standard'!$B$3:$M$158,N$9,0),7)</f>
        <v>0.99959010000000004</v>
      </c>
      <c r="O20" s="273">
        <f>ROUND(VLOOKUP($E20,'BDEW-Standard'!$B$3:$M$158,O$9,0),7)</f>
        <v>-2.1757999999999999E-3</v>
      </c>
      <c r="P20" s="273">
        <f>ROUND(VLOOKUP($E20,'BDEW-Standard'!$B$3:$M$158,P$9,0),7)</f>
        <v>0.1633299</v>
      </c>
      <c r="Q20" s="338">
        <f t="shared" si="1"/>
        <v>1.0000001838008261</v>
      </c>
      <c r="R20" s="274">
        <f>ROUND(VLOOKUP(MID($E20,4,3),'Wochentag F(WT)'!$B$7:$J$22,R$9,0),4)</f>
        <v>1.0354000000000001</v>
      </c>
      <c r="S20" s="274">
        <f>ROUND(VLOOKUP(MID($E20,4,3),'Wochentag F(WT)'!$B$7:$J$22,S$9,0),4)</f>
        <v>1.0523</v>
      </c>
      <c r="T20" s="274">
        <f>ROUND(VLOOKUP(MID($E20,4,3),'Wochentag F(WT)'!$B$7:$J$22,T$9,0),4)</f>
        <v>1.0448999999999999</v>
      </c>
      <c r="U20" s="274">
        <f>ROUND(VLOOKUP(MID($E20,4,3),'Wochentag F(WT)'!$B$7:$J$22,U$9,0),4)</f>
        <v>1.0494000000000001</v>
      </c>
      <c r="V20" s="274">
        <f>ROUND(VLOOKUP(MID($E20,4,3),'Wochentag F(WT)'!$B$7:$J$22,V$9,0),4)</f>
        <v>0.98850000000000005</v>
      </c>
      <c r="W20" s="274">
        <f>ROUND(VLOOKUP(MID($E20,4,3),'Wochentag F(WT)'!$B$7:$J$22,W$9,0),4)</f>
        <v>0.88600000000000001</v>
      </c>
      <c r="X20" s="275">
        <f t="shared" si="2"/>
        <v>0.94349999999999934</v>
      </c>
      <c r="Y20" s="292"/>
      <c r="Z20" s="210"/>
    </row>
    <row r="21" spans="2:26" s="142" customFormat="1">
      <c r="B21" s="143">
        <v>10</v>
      </c>
      <c r="C21" s="144" t="str">
        <f t="shared" si="0"/>
        <v>Emden</v>
      </c>
      <c r="D21" s="62" t="s">
        <v>247</v>
      </c>
      <c r="E21" s="164" t="s">
        <v>674</v>
      </c>
      <c r="F21" s="296" t="str">
        <f>VLOOKUP($E21,'BDEW-Standard'!$B$3:$M$158,F$9,0)</f>
        <v>KM4</v>
      </c>
      <c r="H21" s="273">
        <f>ROUND(VLOOKUP($E21,'BDEW-Standard'!$B$3:$M$158,H$9,0),7)</f>
        <v>1.3284913</v>
      </c>
      <c r="I21" s="273">
        <f>ROUND(VLOOKUP($E21,'BDEW-Standard'!$B$3:$M$158,I$9,0),7)</f>
        <v>-35.871506199999999</v>
      </c>
      <c r="J21" s="273">
        <f>ROUND(VLOOKUP($E21,'BDEW-Standard'!$B$3:$M$158,J$9,0),7)</f>
        <v>7.5186828999999999</v>
      </c>
      <c r="K21" s="273">
        <f>ROUND(VLOOKUP($E21,'BDEW-Standard'!$B$3:$M$158,K$9,0),7)</f>
        <v>1.7554E-2</v>
      </c>
      <c r="L21" s="337">
        <f>ROUND(VLOOKUP($E21,'BDEW-Standard'!$B$3:$M$158,L$9,0),1)</f>
        <v>40</v>
      </c>
      <c r="M21" s="273">
        <f>ROUND(VLOOKUP($E21,'BDEW-Standard'!$B$3:$M$158,M$9,0),7)</f>
        <v>-7.5898300000000002E-2</v>
      </c>
      <c r="N21" s="273">
        <f>ROUND(VLOOKUP($E21,'BDEW-Standard'!$B$3:$M$158,N$9,0),7)</f>
        <v>1.1942554999999999</v>
      </c>
      <c r="O21" s="273">
        <f>ROUND(VLOOKUP($E21,'BDEW-Standard'!$B$3:$M$158,O$9,0),7)</f>
        <v>-8.9800000000000004E-4</v>
      </c>
      <c r="P21" s="273">
        <f>ROUND(VLOOKUP($E21,'BDEW-Standard'!$B$3:$M$158,P$9,0),7)</f>
        <v>6.0333699999999997E-2</v>
      </c>
      <c r="Q21" s="338">
        <f t="shared" si="1"/>
        <v>0.99999979406904638</v>
      </c>
      <c r="R21" s="274">
        <f>ROUND(VLOOKUP(MID($E21,4,3),'Wochentag F(WT)'!$B$7:$J$22,R$9,0),4)</f>
        <v>1.0699000000000001</v>
      </c>
      <c r="S21" s="274">
        <f>ROUND(VLOOKUP(MID($E21,4,3),'Wochentag F(WT)'!$B$7:$J$22,S$9,0),4)</f>
        <v>1.0365</v>
      </c>
      <c r="T21" s="274">
        <f>ROUND(VLOOKUP(MID($E21,4,3),'Wochentag F(WT)'!$B$7:$J$22,T$9,0),4)</f>
        <v>0.99329999999999996</v>
      </c>
      <c r="U21" s="274">
        <f>ROUND(VLOOKUP(MID($E21,4,3),'Wochentag F(WT)'!$B$7:$J$22,U$9,0),4)</f>
        <v>0.99480000000000002</v>
      </c>
      <c r="V21" s="274">
        <f>ROUND(VLOOKUP(MID($E21,4,3),'Wochentag F(WT)'!$B$7:$J$22,V$9,0),4)</f>
        <v>1.0659000000000001</v>
      </c>
      <c r="W21" s="274">
        <f>ROUND(VLOOKUP(MID($E21,4,3),'Wochentag F(WT)'!$B$7:$J$22,W$9,0),4)</f>
        <v>0.93620000000000003</v>
      </c>
      <c r="X21" s="275">
        <f t="shared" si="2"/>
        <v>0.90339999999999954</v>
      </c>
      <c r="Y21" s="292"/>
      <c r="Z21" s="210"/>
    </row>
    <row r="22" spans="2:26" s="142" customFormat="1">
      <c r="B22" s="143">
        <v>11</v>
      </c>
      <c r="C22" s="144" t="str">
        <f t="shared" si="0"/>
        <v>Emden</v>
      </c>
      <c r="D22" s="62" t="s">
        <v>247</v>
      </c>
      <c r="E22" s="164" t="s">
        <v>675</v>
      </c>
      <c r="F22" s="296" t="str">
        <f>VLOOKUP($E22,'BDEW-Standard'!$B$3:$M$158,F$9,0)</f>
        <v>DP4</v>
      </c>
      <c r="H22" s="273">
        <f>ROUND(VLOOKUP($E22,'BDEW-Standard'!$B$3:$M$158,H$9,0),7)</f>
        <v>1.8834609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2.7546999999999999E-2</v>
      </c>
      <c r="L22" s="337">
        <f>ROUND(VLOOKUP($E22,'BDEW-Standard'!$B$3:$M$158,L$9,0),1)</f>
        <v>40</v>
      </c>
      <c r="M22" s="273">
        <f>ROUND(VLOOKUP($E22,'BDEW-Standard'!$B$3:$M$158,M$9,0),7)</f>
        <v>-0.12531</v>
      </c>
      <c r="N22" s="273">
        <f>ROUND(VLOOKUP($E22,'BDEW-Standard'!$B$3:$M$158,N$9,0),7)</f>
        <v>1.6275999000000001</v>
      </c>
      <c r="O22" s="273">
        <f>ROUND(VLOOKUP($E22,'BDEW-Standard'!$B$3:$M$158,O$9,0),7)</f>
        <v>-1.105E-4</v>
      </c>
      <c r="P22" s="273">
        <f>ROUND(VLOOKUP($E22,'BDEW-Standard'!$B$3:$M$158,P$9,0),7)</f>
        <v>6.3511899999999996E-2</v>
      </c>
      <c r="Q22" s="338">
        <f t="shared" si="1"/>
        <v>0.99999976624159248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Emden</v>
      </c>
      <c r="D23" s="62" t="s">
        <v>247</v>
      </c>
      <c r="E23" s="164" t="s">
        <v>676</v>
      </c>
      <c r="F23" s="296" t="str">
        <f>VLOOKUP($E23,'BDEW-Standard'!$B$3:$M$158,F$9,0)</f>
        <v>AW4</v>
      </c>
      <c r="H23" s="273">
        <f>ROUND(VLOOKUP($E23,'BDEW-Standard'!$B$3:$M$158,H$9,0),7)</f>
        <v>0.39253389999999999</v>
      </c>
      <c r="I23" s="273">
        <f>ROUND(VLOOKUP($E23,'BDEW-Standard'!$B$3:$M$158,I$9,0),7)</f>
        <v>-35.299999999999997</v>
      </c>
      <c r="J23" s="273">
        <f>ROUND(VLOOKUP($E23,'BDEW-Standard'!$B$3:$M$158,J$9,0),7)</f>
        <v>4.8662747</v>
      </c>
      <c r="K23" s="273">
        <f>ROUND(VLOOKUP($E23,'BDEW-Standard'!$B$3:$M$158,K$9,0),7)</f>
        <v>0.3045099</v>
      </c>
      <c r="L23" s="337">
        <f>ROUND(VLOOKUP($E23,'BDEW-Standard'!$B$3:$M$158,L$9,0),1)</f>
        <v>40</v>
      </c>
      <c r="M23" s="273">
        <f>ROUND(VLOOKUP($E23,'BDEW-Standard'!$B$3:$M$158,M$9,0),7)</f>
        <v>-1.67993E-2</v>
      </c>
      <c r="N23" s="273">
        <f>ROUND(VLOOKUP($E23,'BDEW-Standard'!$B$3:$M$158,N$9,0),7)</f>
        <v>0.67108889999999999</v>
      </c>
      <c r="O23" s="273">
        <f>ROUND(VLOOKUP($E23,'BDEW-Standard'!$B$3:$M$158,O$9,0),7)</f>
        <v>-2.0301E-3</v>
      </c>
      <c r="P23" s="273">
        <f>ROUND(VLOOKUP($E23,'BDEW-Standard'!$B$3:$M$158,P$9,0),7)</f>
        <v>0.56146229999999997</v>
      </c>
      <c r="Q23" s="338">
        <f t="shared" si="1"/>
        <v>0.99999985965518789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Emden</v>
      </c>
      <c r="D24" s="62" t="s">
        <v>247</v>
      </c>
      <c r="E24" s="164" t="s">
        <v>666</v>
      </c>
      <c r="F24" s="296" t="str">
        <f>VLOOKUP($E24,'BDEW-Standard'!$B$3:$M$158,F$9,0)</f>
        <v>1D4</v>
      </c>
      <c r="H24" s="273">
        <f>ROUND(VLOOKUP($E24,'BDEW-Standard'!$B$3:$M$158,H$9,0),7)</f>
        <v>1.3819663</v>
      </c>
      <c r="I24" s="273">
        <f>ROUND(VLOOKUP($E24,'BDEW-Standard'!$B$3:$M$158,I$9,0),7)</f>
        <v>-37.412415500000002</v>
      </c>
      <c r="J24" s="273">
        <f>ROUND(VLOOKUP($E24,'BDEW-Standard'!$B$3:$M$158,J$9,0),7)</f>
        <v>6.1723179000000004</v>
      </c>
      <c r="K24" s="273">
        <f>ROUND(VLOOKUP($E24,'BDEW-Standard'!$B$3:$M$158,K$9,0),7)</f>
        <v>3.9628400000000001E-2</v>
      </c>
      <c r="L24" s="337">
        <f>ROUND(VLOOKUP($E24,'BDEW-Standard'!$B$3:$M$158,L$9,0),1)</f>
        <v>40</v>
      </c>
      <c r="M24" s="273">
        <f>ROUND(VLOOKUP($E24,'BDEW-Standard'!$B$3:$M$158,M$9,0),7)</f>
        <v>-6.7215899999999995E-2</v>
      </c>
      <c r="N24" s="273">
        <f>ROUND(VLOOKUP($E24,'BDEW-Standard'!$B$3:$M$158,N$9,0),7)</f>
        <v>1.1167138000000001</v>
      </c>
      <c r="O24" s="273">
        <f>ROUND(VLOOKUP($E24,'BDEW-Standard'!$B$3:$M$158,O$9,0),7)</f>
        <v>-1.9981999999999999E-3</v>
      </c>
      <c r="P24" s="273">
        <f>ROUND(VLOOKUP($E24,'BDEW-Standard'!$B$3:$M$158,P$9,0),7)</f>
        <v>0.13550699999999999</v>
      </c>
      <c r="Q24" s="338">
        <f t="shared" si="1"/>
        <v>0.99999978578617399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2"/>
      <c r="Z24" s="210"/>
    </row>
    <row r="25" spans="2:26" s="142" customFormat="1">
      <c r="B25" s="143">
        <v>14</v>
      </c>
      <c r="C25" s="144" t="str">
        <f t="shared" si="0"/>
        <v>Emden</v>
      </c>
      <c r="D25" s="62" t="s">
        <v>247</v>
      </c>
      <c r="E25" s="164" t="s">
        <v>677</v>
      </c>
      <c r="F25" s="296" t="str">
        <f>VLOOKUP($E25,'BDEW-Standard'!$B$3:$M$158,F$9,0)</f>
        <v>2D4</v>
      </c>
      <c r="H25" s="273">
        <f>ROUND(VLOOKUP($E25,'BDEW-Standard'!$B$3:$M$158,H$9,0),7)</f>
        <v>1.0443538000000001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5.0291700000000002E-2</v>
      </c>
      <c r="L25" s="337">
        <f>ROUND(VLOOKUP($E25,'BDEW-Standard'!$B$3:$M$158,L$9,0),1)</f>
        <v>40</v>
      </c>
      <c r="M25" s="273">
        <f>ROUND(VLOOKUP($E25,'BDEW-Standard'!$B$3:$M$158,M$9,0),7)</f>
        <v>-5.3582999999999999E-2</v>
      </c>
      <c r="N25" s="273">
        <f>ROUND(VLOOKUP($E25,'BDEW-Standard'!$B$3:$M$158,N$9,0),7)</f>
        <v>0.99959010000000004</v>
      </c>
      <c r="O25" s="273">
        <f>ROUND(VLOOKUP($E25,'BDEW-Standard'!$B$3:$M$158,O$9,0),7)</f>
        <v>-2.1757999999999999E-3</v>
      </c>
      <c r="P25" s="273">
        <f>ROUND(VLOOKUP($E25,'BDEW-Standard'!$B$3:$M$158,P$9,0),7)</f>
        <v>0.1633299</v>
      </c>
      <c r="Q25" s="338">
        <f t="shared" si="1"/>
        <v>1.0000001838008261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Emden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Emden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Emden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Emden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Emden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Emden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Emden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Emden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Emden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Emden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Emden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Emden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Emden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Emden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Emden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Emden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2" priority="14">
      <formula>ISERROR(F11)</formula>
    </cfRule>
  </conditionalFormatting>
  <conditionalFormatting sqref="Y12:Y41 E26:F41 F12:F25">
    <cfRule type="duplicateValues" dxfId="11" priority="36"/>
  </conditionalFormatting>
  <conditionalFormatting sqref="L11:L41">
    <cfRule type="expression" dxfId="10" priority="5">
      <formula>ISERROR(L11)</formula>
    </cfRule>
  </conditionalFormatting>
  <conditionalFormatting sqref="Q11:Q41">
    <cfRule type="expression" dxfId="9" priority="4">
      <formula>ISERROR(Q11)</formula>
    </cfRule>
  </conditionalFormatting>
  <conditionalFormatting sqref="E12:E25">
    <cfRule type="duplicateValues" dxfId="8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6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Emden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Emden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9870077300001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1" t="s">
        <v>578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457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Dirk Gerdes</cp:lastModifiedBy>
  <cp:lastPrinted>2015-03-20T22:59:10Z</cp:lastPrinted>
  <dcterms:created xsi:type="dcterms:W3CDTF">2015-01-15T05:25:41Z</dcterms:created>
  <dcterms:modified xsi:type="dcterms:W3CDTF">2019-06-24T14:07:31Z</dcterms:modified>
</cp:coreProperties>
</file>