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firstSheet="1" activeTab="1"/>
  </bookViews>
  <sheets>
    <sheet name="Info" sheetId="14" state="hidden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H12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<sst xmlns="http://schemas.openxmlformats.org/spreadsheetml/2006/main" count="1376" uniqueCount="682">
  <si>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</si>
  <si>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</si>
  <si>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</si>
  <si>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</si>
  <si>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</si>
  <si>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</si>
  <si>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</si>
  <si>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</si>
  <si>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</si>
  <si>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</si>
  <si>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</si>
  <si>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</si>
  <si>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</si>
  <si>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</si>
  <si>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</si>
  <si>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</si>
  <si>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</si>
  <si>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</si>
  <si>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</si>
  <si>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</si>
  <si>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</si>
  <si>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</si>
  <si>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</si>
  <si>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</si>
  <si>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</si>
  <si>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</si>
  <si>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</si>
  <si>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</si>
  <si>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</si>
  <si>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</si>
  <si>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</si>
  <si>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</si>
  <si>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</si>
  <si>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</si>
  <si>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</si>
  <si>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</si>
  <si>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</si>
  <si>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</si>
  <si>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</si>
  <si>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</si>
  <si>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</si>
  <si>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</si>
  <si>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</si>
  <si>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</si>
  <si>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</si>
  <si>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</si>
  <si>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</si>
  <si>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</si>
  <si>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</si>
  <si>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</si>
  <si>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</si>
  <si>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</si>
  <si>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</si>
  <si>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</si>
  <si>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</si>
  <si>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</si>
  <si>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</si>
  <si>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</si>
  <si>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</si>
  <si>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</si>
  <si>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</si>
  <si>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</si>
  <si>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</si>
  <si>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</si>
  <si>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</si>
  <si>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</si>
  <si>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</si>
  <si>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</si>
  <si>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</si>
  <si>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</si>
  <si>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</si>
  <si>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</si>
  <si>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</si>
  <si>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</si>
  <si>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</si>
  <si>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</si>
  <si>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</si>
  <si>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</si>
  <si>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</si>
  <si>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</si>
  <si>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</si>
  <si>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</si>
  <si>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</si>
  <si>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</si>
  <si>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</si>
  <si>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</si>
  <si>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</si>
  <si>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</si>
  <si>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</si>
  <si>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</si>
  <si>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</si>
  <si>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</si>
  <si>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</si>
  <si>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</si>
  <si>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</si>
  <si>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</si>
  <si>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</si>
  <si>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</si>
  <si>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</si>
  <si>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</si>
  <si>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</si>
  <si>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</si>
  <si>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</si>
  <si>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</si>
  <si>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</si>
  <si>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</si>
  <si>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</si>
  <si>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</si>
  <si>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</si>
  <si>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</si>
  <si>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</si>
  <si>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</si>
  <si>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</si>
  <si>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</si>
  <si>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</si>
  <si>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</si>
  <si>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</si>
  <si>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</si>
  <si>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</si>
  <si>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</si>
  <si>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</si>
  <si>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</si>
  <si>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</si>
  <si>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</si>
  <si>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</si>
  <si>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</si>
  <si>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</si>
  <si>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</si>
  <si>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</si>
  <si>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</si>
  <si>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</si>
  <si>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</si>
  <si>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</si>
  <si>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</si>
  <si>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</si>
  <si>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</si>
  <si>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</si>
  <si>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</si>
  <si>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</si>
  <si>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</si>
  <si>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</si>
  <si>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</si>
  <si>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</si>
  <si>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</si>
  <si>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</si>
  <si>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</si>
  <si>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</si>
  <si>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</si>
  <si>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</si>
  <si>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</si>
  <si>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</si>
  <si>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</si>
  <si>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</si>
  <si>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</si>
  <si>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</si>
  <si>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</si>
  <si>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</si>
  <si>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</si>
  <si>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</si>
  <si>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</si>
  <si>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</si>
  <si>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</si>
  <si>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</si>
  <si>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</si>
  <si>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</si>
  <si>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</si>
  <si>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</si>
  <si>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</si>
  <si>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</si>
  <si>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</si>
  <si>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</si>
  <si>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</si>
  <si>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</si>
  <si>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</si>
  <si>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</si>
  <si>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</si>
  <si>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</si>
  <si>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</si>
  <si>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</si>
  <si>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</si>
  <si>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</si>
  <si>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</si>
  <si>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</si>
  <si>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</si>
  <si>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</si>
  <si>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</si>
  <si>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</si>
  <si>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</si>
  <si>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</si>
  <si>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</si>
  <si>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</si>
  <si>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</si>
  <si>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</si>
  <si>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</si>
  <si>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</si>
  <si>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</si>
  <si>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</si>
  <si>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</si>
  <si>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</si>
  <si>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</si>
  <si>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</si>
  <si>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</si>
  <si>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</si>
  <si>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</si>
  <si>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</si>
  <si>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</si>
  <si>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</si>
  <si>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</si>
  <si>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</si>
  <si>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</si>
  <si>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</si>
  <si>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</si>
  <si>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</si>
  <si>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</si>
  <si>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</si>
  <si>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</si>
  <si>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</si>
  <si>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</si>
  <si>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</si>
  <si>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</si>
  <si>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</si>
  <si>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</si>
  <si>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</si>
  <si>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</si>
  <si>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</si>
  <si>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</si>
  <si>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</si>
  <si>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</si>
  <si>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</si>
  <si>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</si>
  <si>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</si>
  <si>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</si>
  <si>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</si>
  <si>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</si>
  <si>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</si>
  <si>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</si>
  <si>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</si>
  <si>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</si>
  <si>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</si>
  <si>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</si>
  <si>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</si>
  <si>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</si>
  <si>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</si>
  <si>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</si>
  <si>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</si>
  <si>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</si>
  <si>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</si>
  <si>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</si>
  <si>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</si>
  <si>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</si>
  <si>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</si>
  <si>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</si>
  <si>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</si>
  <si>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</si>
  <si>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</si>
  <si>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</si>
  <si>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</si>
  <si>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</si>
  <si>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</si>
  <si>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</si>
  <si>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</si>
  <si>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</si>
  <si>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</si>
  <si>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</si>
  <si>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</si>
  <si>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</si>
  <si>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</si>
  <si>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</si>
  <si>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</si>
  <si>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</si>
  <si>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</si>
  <si>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</si>
  <si>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</si>
  <si>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</si>
  <si>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</si>
  <si>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</si>
  <si>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</si>
  <si>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</si>
  <si>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</si>
  <si>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</si>
  <si>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</si>
  <si>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</si>
  <si>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</si>
  <si>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</si>
  <si>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</si>
  <si>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</si>
  <si>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</si>
  <si>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</si>
  <si>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</si>
  <si>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</si>
  <si>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</si>
  <si>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</si>
  <si>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</si>
  <si>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</si>
  <si>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</si>
  <si>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</si>
  <si>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</si>
  <si>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</si>
  <si>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</si>
  <si>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</si>
  <si>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</si>
  <si>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</si>
  <si>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</si>
  <si>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</si>
  <si>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</si>
  <si>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</si>
  <si>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</si>
  <si>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</si>
  <si>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</si>
  <si>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</si>
  <si>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</si>
  <si>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</si>
  <si>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</si>
  <si>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</si>
  <si>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</si>
  <si>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</si>
  <si>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</si>
  <si>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</si>
  <si>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</si>
  <si>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</si>
  <si>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</si>
  <si>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</si>
  <si>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</si>
  <si>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</si>
  <si>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</si>
  <si>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</si>
  <si>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</si>
  <si>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</si>
  <si>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</si>
  <si>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</si>
  <si>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</si>
  <si>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</si>
  <si>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</si>
  <si>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</si>
  <si>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</si>
  <si>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</si>
  <si>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</si>
  <si>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</si>
  <si>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</si>
  <si>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</si>
  <si>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</si>
  <si>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</si>
  <si>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</si>
  <si>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</si>
  <si>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</si>
  <si>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</si>
  <si>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</si>
  <si>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</si>
  <si>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</si>
  <si>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</si>
  <si>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</si>
  <si>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</si>
  <si>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</si>
  <si>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</si>
  <si>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</si>
  <si>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</si>
  <si>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</si>
  <si>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</si>
  <si>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</si>
  <si>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</si>
  <si>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</si>
  <si>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</si>
  <si>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</si>
  <si>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</si>
  <si>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</si>
  <si>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</si>
  <si>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</si>
  <si>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</si>
  <si>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</si>
  <si>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</si>
  <si>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</si>
  <si>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</si>
  <si>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</si>
  <si>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</si>
  <si>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</si>
  <si>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</si>
  <si>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</si>
  <si>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</si>
  <si>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</si>
  <si>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</si>
  <si>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</si>
  <si>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</si>
  <si>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</si>
  <si>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</si>
  <si>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</si>
  <si>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</si>
  <si>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</si>
  <si>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</si>
  <si>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</si>
  <si>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</si>
  <si>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</si>
  <si>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</si>
  <si>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</si>
  <si>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</si>
  <si>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</si>
  <si>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</si>
  <si>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</si>
  <si>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</si>
  <si>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</si>
  <si>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</si>
  <si>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</si>
  <si>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</si>
  <si>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</si>
  <si>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</si>
  <si>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</si>
  <si>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</si>
  <si>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</si>
  <si>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</si>
  <si>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</si>
  <si>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</si>
  <si>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</si>
  <si>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</si>
  <si>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</si>
  <si>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</si>
  <si>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</si>
  <si>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</si>
  <si>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</si>
  <si>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</si>
  <si>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</si>
  <si>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</si>
  <si>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</si>
  <si>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</si>
  <si>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</si>
  <si>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</si>
  <si>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</si>
  <si>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</si>
  <si>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</si>
  <si>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</si>
  <si>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</si>
  <si>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</si>
  <si>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</si>
  <si>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</si>
  <si>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</si>
  <si>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</si>
  <si>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</si>
  <si>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</si>
  <si>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</si>
  <si>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</si>
  <si>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</si>
  <si>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</si>
  <si>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</si>
  <si>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</si>
  <si>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</si>
  <si>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</si>
  <si>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</si>
  <si>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</si>
  <si>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</si>
  <si>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</si>
  <si>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</si>
  <si>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</si>
  <si>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</si>
  <si>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</si>
  <si>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</si>
  <si>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</si>
  <si>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</si>
  <si>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</si>
  <si>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</si>
  <si>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</si>
  <si>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</si>
  <si>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</si>
  <si>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</si>
  <si>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</si>
  <si>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</si>
  <si>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</si>
  <si>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</si>
  <si>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</si>
  <si>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</si>
  <si>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</si>
  <si>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</si>
  <si>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</si>
  <si>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</si>
  <si>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</si>
  <si>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</si>
  <si>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</si>
  <si>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</si>
  <si>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</si>
  <si>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</si>
  <si>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</si>
  <si>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</si>
  <si>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</si>
  <si>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</si>
  <si>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</si>
  <si>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</si>
  <si>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</si>
  <si>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</si>
  <si>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</si>
  <si>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</si>
  <si>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</si>
  <si>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</si>
  <si>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</si>
  <si>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</si>
  <si>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</si>
  <si>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</si>
  <si>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</si>
  <si>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</si>
  <si>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</si>
  <si>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</si>
  <si>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</si>
  <si>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</si>
  <si>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</si>
  <si>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</si>
  <si>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</si>
  <si>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</si>
  <si>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</si>
  <si>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</si>
  <si>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</si>
  <si>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</si>
  <si>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</si>
  <si>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</si>
  <si>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</si>
  <si>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</si>
  <si>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</si>
  <si>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</si>
  <si>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</si>
  <si>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</si>
  <si>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</si>
  <si>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</si>
  <si>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</si>
  <si>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</si>
  <si>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</si>
  <si>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</si>
  <si>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</si>
  <si>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</si>
  <si>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</si>
  <si>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</si>
  <si>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</si>
  <si>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</si>
  <si>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</si>
  <si>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</si>
  <si>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</si>
  <si>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</si>
  <si>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</si>
  <si>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</si>
  <si>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</si>
  <si>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</si>
  <si>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</si>
  <si>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</si>
  <si>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</si>
  <si>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</si>
  <si>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</si>
  <si>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</si>
  <si>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</si>
  <si>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</si>
  <si>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</si>
  <si>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</si>
  <si>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</si>
  <si>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</si>
  <si>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</si>
  <si>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</si>
  <si>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</si>
  <si>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</si>
  <si>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</si>
  <si>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</si>
  <si>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</si>
  <si>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</si>
  <si>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</si>
  <si>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</si>
  <si>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</si>
  <si>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</si>
  <si>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</si>
  <si>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</si>
  <si>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</si>
  <si>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</si>
  <si>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</si>
  <si>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</si>
  <si>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</si>
  <si>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</si>
  <si>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</si>
  <si>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</si>
  <si>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</si>
  <si>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</si>
  <si>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</si>
  <si>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</si>
  <si>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</si>
  <si>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</si>
  <si>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</si>
  <si>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</si>
  <si>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</si>
  <si>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</si>
  <si>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</si>
  <si>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</si>
  <si>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</si>
  <si>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</si>
  <si>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</si>
  <si>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</si>
  <si>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</si>
  <si>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</si>
  <si>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</si>
  <si>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</si>
  <si>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</si>
  <si>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</si>
  <si>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</si>
  <si>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</si>
  <si>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</si>
  <si>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</si>
  <si>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</si>
  <si>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</si>
  <si>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</si>
  <si>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</si>
  <si>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</si>
  <si>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</si>
  <si>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</si>
  <si>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</si>
  <si>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</si>
  <si>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</si>
  <si>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</si>
  <si>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</si>
  <si>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</si>
  <si>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</si>
  <si>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</si>
  <si>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</si>
  <si>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</si>
  <si>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</si>
  <si>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</si>
  <si>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</si>
  <si>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</si>
  <si>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</si>
  <si>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</si>
  <si>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</si>
  <si>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</si>
  <si>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</si>
  <si>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</si>
  <si>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</si>
  <si>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</si>
  <si>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</si>
  <si>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</si>
  <si>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</si>
  <si>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</si>
  <si>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</si>
  <si>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</si>
  <si>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</si>
  <si>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</si>
  <si>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</si>
  <si>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</si>
  <si>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</si>
  <si>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</si>
  <si>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</si>
  <si>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</si>
  <si>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</si>
  <si>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</si>
  <si>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</si>
  <si>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</si>
  <si>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</si>
  <si>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</si>
  <si>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</si>
  <si>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</si>
  <si>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</si>
  <si>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</si>
  <si>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</si>
  <si>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</si>
  <si>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</si>
  <si>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</si>
  <si>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</si>
  <si>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</si>
  <si>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</si>
  <si>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SWO Netz GmbH</t>
  </si>
  <si>
    <t>9870033300003</t>
  </si>
  <si>
    <t>Alte Poststr. 9</t>
  </si>
  <si>
    <t>Osnabrück</t>
  </si>
  <si>
    <t>Marc Wiemeyer \ David Randel</t>
  </si>
  <si>
    <t>clearing@swo-netz.de</t>
  </si>
  <si>
    <t>0541/2002-1155 oder 1156</t>
  </si>
  <si>
    <t>Osnabück</t>
  </si>
  <si>
    <t>Menslage</t>
  </si>
  <si>
    <t>NCLN007003330000</t>
  </si>
  <si>
    <t>Meteomedia</t>
  </si>
  <si>
    <t>Stadtwerke Osnabrück AG</t>
  </si>
  <si>
    <t>DE_GKO04</t>
  </si>
  <si>
    <t>DE_HEF04</t>
  </si>
  <si>
    <t>DE_HMF04</t>
  </si>
  <si>
    <t>DE_GMK04</t>
  </si>
  <si>
    <t>DE_GHA04</t>
  </si>
  <si>
    <t>DE_GBD04</t>
  </si>
  <si>
    <t>DE_GGA04</t>
  </si>
  <si>
    <t>DE_GBH04</t>
  </si>
  <si>
    <t>DE_GWA04</t>
  </si>
  <si>
    <t>DE_GHD04</t>
  </si>
  <si>
    <t>DE_GGB04</t>
  </si>
  <si>
    <t>DE_GPD04</t>
  </si>
  <si>
    <t>DE_GBA04</t>
  </si>
  <si>
    <t>DE_GMF04</t>
  </si>
  <si>
    <t>GASPOOLNL7003331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</si>
</sst>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27" sqref="D2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42270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49074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397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Menslage</v>
      </c>
      <c r="E28" s="38"/>
      <c r="F28" s="11"/>
      <c r="G28" s="2"/>
    </row>
    <row r="29" spans="1:15">
      <c r="B29" s="15"/>
      <c r="C29" s="22" t="s">
        <v>396</v>
      </c>
      <c r="D29" s="45" t="s">
        <v>662</v>
      </c>
      <c r="E29" s="40"/>
      <c r="F29" s="11"/>
      <c r="G29" s="2"/>
    </row>
    <row r="30" spans="1:15">
      <c r="B30" s="15"/>
      <c r="C30" s="22" t="s">
        <v>397</v>
      </c>
      <c r="D30" s="45" t="s">
        <v>663</v>
      </c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1:D48">
    <cfRule type="expression" dxfId="61" priority="4">
      <formula>IF(CELL("Zeile",D31)&lt;$D$25+CELL("Zeile",$D$29),1,0)</formula>
    </cfRule>
  </conditionalFormatting>
  <conditionalFormatting sqref="D31:D48">
    <cfRule type="expression" dxfId="60" priority="3">
      <formula>IF(CELL(D31)&lt;$D$27+27,1,0)</formula>
    </cfRule>
  </conditionalFormatting>
  <conditionalFormatting sqref="D29:D30">
    <cfRule type="expression" dxfId="59" priority="2">
      <formula>IF(CELL("Zeile",D29)&lt;$D$25+CELL("Zeile",$D$29),1,0)</formula>
    </cfRule>
  </conditionalFormatting>
  <conditionalFormatting sqref="D30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D31" sqref="D3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SWO Netz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Menslage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9870033300003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617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681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>
        <v>103172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6">
    <cfRule type="expression" dxfId="57" priority="19">
      <formula>IF($D$11="NCG",1,0)</formula>
    </cfRule>
  </conditionalFormatting>
  <conditionalFormatting sqref="D48:D62">
    <cfRule type="expression" dxfId="56" priority="18">
      <formula>IF(CELL("Zeile",D48)&lt;$D$46+CELL("Zeile",$D$48),1,0)</formula>
    </cfRule>
  </conditionalFormatting>
  <conditionalFormatting sqref="D49:D62">
    <cfRule type="expression" dxfId="55" priority="17">
      <formula>IF(CELL(D49)&lt;$D$36+27,1,0)</formula>
    </cfRule>
  </conditionalFormatting>
  <conditionalFormatting sqref="D23">
    <cfRule type="expression" dxfId="54" priority="16">
      <formula>IF($D$22=$H$22,1,0)</formula>
    </cfRule>
  </conditionalFormatting>
  <conditionalFormatting sqref="D31">
    <cfRule type="expression" dxfId="53" priority="5">
      <formula>IF($D$18="synthetisch",1,0)</formula>
    </cfRule>
  </conditionalFormatting>
  <conditionalFormatting sqref="D28">
    <cfRule type="expression" dxfId="52" priority="3">
      <formula>IF(AND($D$27=$I$27,$D$26=$H$26),1,0)</formula>
    </cfRule>
  </conditionalFormatting>
  <conditionalFormatting sqref="D26:D28">
    <cfRule type="expression" dxfId="51" priority="6">
      <formula>IF($D$18="analytisch",1,0)</formula>
    </cfRule>
  </conditionalFormatting>
  <conditionalFormatting sqref="D27">
    <cfRule type="expression" dxfId="50" priority="4">
      <formula>IF($D$26="nein",1)</formula>
    </cfRule>
  </conditionalFormatting>
  <conditionalFormatting sqref="D15">
    <cfRule type="expression" dxfId="49" priority="1">
      <formula>IF($D$11="Gaspool",1,0)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" zoomScale="70" zoomScaleNormal="70" workbookViewId="0">
      <selection activeCell="F29" sqref="F29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SWO Netz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Menslage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9870033300003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#01'!F10)</f>
        <v>103172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665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665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666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103172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1</v>
      </c>
      <c r="F31" s="280">
        <f>ROUND(F32/$D$32,4)</f>
        <v>0.5</v>
      </c>
      <c r="G31" s="280">
        <f t="shared" ref="G31:N31" si="3">ROUND(G32/$D$32,4)</f>
        <v>0.25</v>
      </c>
      <c r="H31" s="280">
        <f t="shared" si="3"/>
        <v>0.125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Meteomedia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Stadtwerke Osnabrück AG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103172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1</v>
      </c>
      <c r="F65" s="280">
        <f>ROUND(F66/$D$66,4)</f>
        <v>0.5</v>
      </c>
      <c r="G65" s="280">
        <f t="shared" ref="G65:N65" si="12">ROUND(G66/$D$66,4)</f>
        <v>0.25</v>
      </c>
      <c r="H65" s="280">
        <f t="shared" si="12"/>
        <v>0.125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SWO Netz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Menslage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9870033300003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584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142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5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SWO Netz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Menslage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9870033300003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 t="s">
        <v>667</v>
      </c>
      <c r="F11" s="296" t="str">
        <f>VLOOKUP($E11,'BDEW-Standard'!$B$3:$M$158,F$9,0)</f>
        <v>KO4</v>
      </c>
      <c r="H11" s="167">
        <f>ROUND(VLOOKUP($E11,'BDEW-Standard'!$B$3:$M$158,H$9,0),7)</f>
        <v>3.4428942999999999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7.4685000000000001E-2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0.97768382110526542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Menslage</v>
      </c>
      <c r="D12" s="62" t="s">
        <v>247</v>
      </c>
      <c r="E12" s="165" t="s">
        <v>668</v>
      </c>
      <c r="F12" s="297" t="s">
        <v>291</v>
      </c>
      <c r="H12" s="274">
        <f>ROUND(VLOOKUP($E12,'BDEW-Standard'!$B$3:$M$94,H$9,0),7)</f>
        <v>3.1850190999999999</v>
      </c>
      <c r="I12" s="274">
        <f>ROUND(VLOOKUP($E12,'BDEW-Standard'!$B$3:$M$94,I$9,0),7)</f>
        <v>-37.412415500000002</v>
      </c>
      <c r="J12" s="274">
        <f>ROUND(VLOOKUP($E12,'BDEW-Standard'!$B$3:$M$94,J$9,0),7)</f>
        <v>6.1723179000000004</v>
      </c>
      <c r="K12" s="274">
        <f>ROUND(VLOOKUP($E12,'BDEW-Standard'!$B$3:$M$94,K$9,0),7)</f>
        <v>7.6109599999999999E-2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0.95508749343949439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Menslage</v>
      </c>
      <c r="D13" s="62" t="s">
        <v>247</v>
      </c>
      <c r="E13" s="165" t="s">
        <v>669</v>
      </c>
      <c r="F13" s="297" t="s">
        <v>299</v>
      </c>
      <c r="H13" s="274">
        <f>ROUND(VLOOKUP($E13,'BDEW-Standard'!$B$3:$M$94,H$9,0),7)</f>
        <v>2.5187775000000001</v>
      </c>
      <c r="I13" s="274">
        <f>ROUND(VLOOKUP($E13,'BDEW-Standard'!$B$3:$M$94,I$9,0),7)</f>
        <v>-35.033375399999997</v>
      </c>
      <c r="J13" s="274">
        <f>ROUND(VLOOKUP($E13,'BDEW-Standard'!$B$3:$M$94,J$9,0),7)</f>
        <v>6.2240634000000004</v>
      </c>
      <c r="K13" s="274">
        <f>ROUND(VLOOKUP($E13,'BDEW-Standard'!$B$3:$M$94,K$9,0),7)</f>
        <v>0.10107820000000001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1.0146273685996503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Menslage</v>
      </c>
      <c r="D14" s="62" t="s">
        <v>247</v>
      </c>
      <c r="E14" s="165" t="s">
        <v>4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Menslage</v>
      </c>
      <c r="D15" s="62" t="s">
        <v>247</v>
      </c>
      <c r="E15" s="165" t="s">
        <v>670</v>
      </c>
      <c r="F15" s="297" t="str">
        <f>VLOOKUP($E15,'BDEW-Standard'!$B$3:$M$94,F$9,0)</f>
        <v>MK4</v>
      </c>
      <c r="H15" s="274">
        <f>ROUND(VLOOKUP($E15,'BDEW-Standard'!$B$3:$M$94,H$9,0),7)</f>
        <v>3.1177248</v>
      </c>
      <c r="I15" s="274">
        <f>ROUND(VLOOKUP($E15,'BDEW-Standard'!$B$3:$M$94,I$9,0),7)</f>
        <v>-35.871506199999999</v>
      </c>
      <c r="J15" s="274">
        <f>ROUND(VLOOKUP($E15,'BDEW-Standard'!$B$3:$M$94,J$9,0),7)</f>
        <v>7.5186828999999999</v>
      </c>
      <c r="K15" s="274">
        <f>ROUND(VLOOKUP($E15,'BDEW-Standard'!$B$3:$M$94,K$9,0),7)</f>
        <v>3.4330100000000002E-2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0.9622064996731321</v>
      </c>
      <c r="R15" s="275">
        <f>ROUND(VLOOKUP(MID($E15,4,3),'Wochentag F(WT)'!$B$7:$J$22,R$9,0),4)</f>
        <v>1.0699000000000001</v>
      </c>
      <c r="S15" s="275">
        <f>ROUND(VLOOKUP(MID($E15,4,3),'Wochentag F(WT)'!$B$7:$J$22,S$9,0),4)</f>
        <v>1.0365</v>
      </c>
      <c r="T15" s="275">
        <f>ROUND(VLOOKUP(MID($E15,4,3),'Wochentag F(WT)'!$B$7:$J$22,T$9,0),4)</f>
        <v>0.99329999999999996</v>
      </c>
      <c r="U15" s="275">
        <f>ROUND(VLOOKUP(MID($E15,4,3),'Wochentag F(WT)'!$B$7:$J$22,U$9,0),4)</f>
        <v>0.99480000000000002</v>
      </c>
      <c r="V15" s="275">
        <f>ROUND(VLOOKUP(MID($E15,4,3),'Wochentag F(WT)'!$B$7:$J$22,V$9,0),4)</f>
        <v>1.0659000000000001</v>
      </c>
      <c r="W15" s="275">
        <f>ROUND(VLOOKUP(MID($E15,4,3),'Wochentag F(WT)'!$B$7:$J$22,W$9,0),4)</f>
        <v>0.93620000000000003</v>
      </c>
      <c r="X15" s="276">
        <f t="shared" si="2"/>
        <v>0.90339999999999954</v>
      </c>
      <c r="Y15" s="293"/>
      <c r="Z15" s="211"/>
    </row>
    <row r="16" spans="2:26" s="143" customFormat="1">
      <c r="B16" s="144">
        <v>5</v>
      </c>
      <c r="C16" s="145" t="str">
        <f t="shared" si="0"/>
        <v>Menslage</v>
      </c>
      <c r="D16" s="62" t="s">
        <v>247</v>
      </c>
      <c r="E16" s="165" t="s">
        <v>671</v>
      </c>
      <c r="F16" s="297" t="str">
        <f>VLOOKUP($E16,'BDEW-Standard'!$B$3:$M$94,F$9,0)</f>
        <v>HA4</v>
      </c>
      <c r="H16" s="274">
        <f>ROUND(VLOOKUP($E16,'BDEW-Standard'!$B$3:$M$94,H$9,0),7)</f>
        <v>4.0196902000000003</v>
      </c>
      <c r="I16" s="274">
        <f>ROUND(VLOOKUP($E16,'BDEW-Standard'!$B$3:$M$94,I$9,0),7)</f>
        <v>-37.828203700000003</v>
      </c>
      <c r="J16" s="274">
        <f>ROUND(VLOOKUP($E16,'BDEW-Standard'!$B$3:$M$94,J$9,0),7)</f>
        <v>8.1593368999999996</v>
      </c>
      <c r="K16" s="274">
        <f>ROUND(VLOOKUP($E16,'BDEW-Standard'!$B$3:$M$94,K$9,0),7)</f>
        <v>4.72845E-2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0.86486713303260787</v>
      </c>
      <c r="R16" s="275">
        <f>ROUND(VLOOKUP(MID($E16,4,3),'Wochentag F(WT)'!$B$7:$J$22,R$9,0),4)</f>
        <v>1.0358000000000001</v>
      </c>
      <c r="S16" s="275">
        <f>ROUND(VLOOKUP(MID($E16,4,3),'Wochentag F(WT)'!$B$7:$J$22,S$9,0),4)</f>
        <v>1.0232000000000001</v>
      </c>
      <c r="T16" s="275">
        <f>ROUND(VLOOKUP(MID($E16,4,3),'Wochentag F(WT)'!$B$7:$J$22,T$9,0),4)</f>
        <v>1.0251999999999999</v>
      </c>
      <c r="U16" s="275">
        <f>ROUND(VLOOKUP(MID($E16,4,3),'Wochentag F(WT)'!$B$7:$J$22,U$9,0),4)</f>
        <v>1.0295000000000001</v>
      </c>
      <c r="V16" s="275">
        <f>ROUND(VLOOKUP(MID($E16,4,3),'Wochentag F(WT)'!$B$7:$J$22,V$9,0),4)</f>
        <v>1.0253000000000001</v>
      </c>
      <c r="W16" s="275">
        <f>ROUND(VLOOKUP(MID($E16,4,3),'Wochentag F(WT)'!$B$7:$J$22,W$9,0),4)</f>
        <v>0.96750000000000003</v>
      </c>
      <c r="X16" s="276">
        <f t="shared" si="2"/>
        <v>0.89350000000000041</v>
      </c>
      <c r="Y16" s="293"/>
      <c r="Z16" s="211"/>
    </row>
    <row r="17" spans="2:26" s="143" customFormat="1">
      <c r="B17" s="144">
        <v>6</v>
      </c>
      <c r="C17" s="145" t="str">
        <f t="shared" si="0"/>
        <v>Menslage</v>
      </c>
      <c r="D17" s="62" t="s">
        <v>247</v>
      </c>
      <c r="E17" s="165" t="s">
        <v>679</v>
      </c>
      <c r="F17" s="297" t="str">
        <f>VLOOKUP($E17,'BDEW-Standard'!$B$3:$M$94,F$9,0)</f>
        <v>BA4</v>
      </c>
      <c r="H17" s="274">
        <f>ROUND(VLOOKUP($E17,'BDEW-Standard'!$B$3:$M$94,H$9,0),7)</f>
        <v>0.93158890000000005</v>
      </c>
      <c r="I17" s="274">
        <f>ROUND(VLOOKUP($E17,'BDEW-Standard'!$B$3:$M$94,I$9,0),7)</f>
        <v>-33.35</v>
      </c>
      <c r="J17" s="274">
        <f>ROUND(VLOOKUP($E17,'BDEW-Standard'!$B$3:$M$94,J$9,0),7)</f>
        <v>5.7212303000000002</v>
      </c>
      <c r="K17" s="274">
        <f>ROUND(VLOOKUP($E17,'BDEW-Standard'!$B$3:$M$94,K$9,0),7)</f>
        <v>0.66564939999999995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1.0766391850538448</v>
      </c>
      <c r="R17" s="275">
        <f>ROUND(VLOOKUP(MID($E17,4,3),'Wochentag F(WT)'!$B$7:$J$22,R$9,0),4)</f>
        <v>1.0848</v>
      </c>
      <c r="S17" s="275">
        <f>ROUND(VLOOKUP(MID($E17,4,3),'Wochentag F(WT)'!$B$7:$J$22,S$9,0),4)</f>
        <v>1.1211</v>
      </c>
      <c r="T17" s="275">
        <f>ROUND(VLOOKUP(MID($E17,4,3),'Wochentag F(WT)'!$B$7:$J$22,T$9,0),4)</f>
        <v>1.0769</v>
      </c>
      <c r="U17" s="275">
        <f>ROUND(VLOOKUP(MID($E17,4,3),'Wochentag F(WT)'!$B$7:$J$22,U$9,0),4)</f>
        <v>1.1353</v>
      </c>
      <c r="V17" s="275">
        <f>ROUND(VLOOKUP(MID($E17,4,3),'Wochentag F(WT)'!$B$7:$J$22,V$9,0),4)</f>
        <v>1.1402000000000001</v>
      </c>
      <c r="W17" s="275">
        <f>ROUND(VLOOKUP(MID($E17,4,3),'Wochentag F(WT)'!$B$7:$J$22,W$9,0),4)</f>
        <v>0.48520000000000002</v>
      </c>
      <c r="X17" s="276">
        <f t="shared" si="2"/>
        <v>0.95650000000000013</v>
      </c>
      <c r="Y17" s="293"/>
      <c r="Z17" s="211"/>
    </row>
    <row r="18" spans="2:26" s="143" customFormat="1">
      <c r="B18" s="144">
        <v>7</v>
      </c>
      <c r="C18" s="145" t="str">
        <f t="shared" si="0"/>
        <v>Menslage</v>
      </c>
      <c r="D18" s="62" t="s">
        <v>247</v>
      </c>
      <c r="E18" s="165" t="s">
        <v>672</v>
      </c>
      <c r="F18" s="297" t="str">
        <f>VLOOKUP($E18,'BDEW-Standard'!$B$3:$M$94,F$9,0)</f>
        <v>BD4</v>
      </c>
      <c r="H18" s="274">
        <f>ROUND(VLOOKUP($E18,'BDEW-Standard'!$B$3:$M$94,H$9,0),7)</f>
        <v>3.75</v>
      </c>
      <c r="I18" s="274">
        <f>ROUND(VLOOKUP($E18,'BDEW-Standard'!$B$3:$M$94,I$9,0),7)</f>
        <v>-37.5</v>
      </c>
      <c r="J18" s="274">
        <f>ROUND(VLOOKUP($E18,'BDEW-Standard'!$B$3:$M$94,J$9,0),7)</f>
        <v>6.8</v>
      </c>
      <c r="K18" s="274">
        <f>ROUND(VLOOKUP($E18,'BDEW-Standard'!$B$3:$M$94,K$9,0),7)</f>
        <v>6.0911300000000002E-2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1.0126136468627658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Menslage</v>
      </c>
      <c r="D19" s="62" t="s">
        <v>247</v>
      </c>
      <c r="E19" s="165" t="s">
        <v>673</v>
      </c>
      <c r="F19" s="297" t="str">
        <f>VLOOKUP($E19,'BDEW-Standard'!$B$3:$M$94,F$9,0)</f>
        <v>GA4</v>
      </c>
      <c r="H19" s="274">
        <f>ROUND(VLOOKUP($E19,'BDEW-Standard'!$B$3:$M$94,H$9,0),7)</f>
        <v>2.8195655999999998</v>
      </c>
      <c r="I19" s="274">
        <f>ROUND(VLOOKUP($E19,'BDEW-Standard'!$B$3:$M$94,I$9,0),7)</f>
        <v>-36</v>
      </c>
      <c r="J19" s="274">
        <f>ROUND(VLOOKUP($E19,'BDEW-Standard'!$B$3:$M$94,J$9,0),7)</f>
        <v>7.7368518000000002</v>
      </c>
      <c r="K19" s="274">
        <f>ROUND(VLOOKUP($E19,'BDEW-Standard'!$B$3:$M$94,K$9,0),7)</f>
        <v>0.157281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Menslage</v>
      </c>
      <c r="D20" s="62" t="s">
        <v>247</v>
      </c>
      <c r="E20" s="165" t="s">
        <v>674</v>
      </c>
      <c r="F20" s="297" t="str">
        <f>VLOOKUP($E20,'BDEW-Standard'!$B$3:$M$94,F$9,0)</f>
        <v>BH4</v>
      </c>
      <c r="H20" s="274">
        <f>ROUND(VLOOKUP($E20,'BDEW-Standard'!$B$3:$M$94,H$9,0),7)</f>
        <v>2.4595180999999999</v>
      </c>
      <c r="I20" s="274">
        <f>ROUND(VLOOKUP($E20,'BDEW-Standard'!$B$3:$M$94,I$9,0),7)</f>
        <v>-35.253212400000002</v>
      </c>
      <c r="J20" s="274">
        <f>ROUND(VLOOKUP($E20,'BDEW-Standard'!$B$3:$M$94,J$9,0),7)</f>
        <v>6.0587001000000003</v>
      </c>
      <c r="K20" s="274">
        <f>ROUND(VLOOKUP($E20,'BDEW-Standard'!$B$3:$M$94,K$9,0),7)</f>
        <v>0.16473699999999999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1.043802057143173</v>
      </c>
      <c r="R20" s="275">
        <f>ROUND(VLOOKUP(MID($E20,4,3),'Wochentag F(WT)'!$B$7:$J$22,R$9,0),4)</f>
        <v>0.97670000000000001</v>
      </c>
      <c r="S20" s="275">
        <f>ROUND(VLOOKUP(MID($E20,4,3),'Wochentag F(WT)'!$B$7:$J$22,S$9,0),4)</f>
        <v>1.0388999999999999</v>
      </c>
      <c r="T20" s="275">
        <f>ROUND(VLOOKUP(MID($E20,4,3),'Wochentag F(WT)'!$B$7:$J$22,T$9,0),4)</f>
        <v>1.0027999999999999</v>
      </c>
      <c r="U20" s="275">
        <f>ROUND(VLOOKUP(MID($E20,4,3),'Wochentag F(WT)'!$B$7:$J$22,U$9,0),4)</f>
        <v>1.0162</v>
      </c>
      <c r="V20" s="275">
        <f>ROUND(VLOOKUP(MID($E20,4,3),'Wochentag F(WT)'!$B$7:$J$22,V$9,0),4)</f>
        <v>1.0024</v>
      </c>
      <c r="W20" s="275">
        <f>ROUND(VLOOKUP(MID($E20,4,3),'Wochentag F(WT)'!$B$7:$J$22,W$9,0),4)</f>
        <v>1.0043</v>
      </c>
      <c r="X20" s="276">
        <f t="shared" si="2"/>
        <v>0.95870000000000122</v>
      </c>
      <c r="Y20" s="293"/>
      <c r="Z20" s="211"/>
    </row>
    <row r="21" spans="2:26" s="143" customFormat="1">
      <c r="B21" s="144">
        <v>10</v>
      </c>
      <c r="C21" s="145" t="str">
        <f t="shared" si="0"/>
        <v>Menslage</v>
      </c>
      <c r="D21" s="62" t="s">
        <v>247</v>
      </c>
      <c r="E21" s="165" t="s">
        <v>675</v>
      </c>
      <c r="F21" s="297" t="str">
        <f>VLOOKUP($E21,'BDEW-Standard'!$B$3:$M$94,F$9,0)</f>
        <v>WA4</v>
      </c>
      <c r="H21" s="274">
        <f>ROUND(VLOOKUP($E21,'BDEW-Standard'!$B$3:$M$94,H$9,0),7)</f>
        <v>1.0535874999999999</v>
      </c>
      <c r="I21" s="274">
        <f>ROUND(VLOOKUP($E21,'BDEW-Standard'!$B$3:$M$94,I$9,0),7)</f>
        <v>-35.299999999999997</v>
      </c>
      <c r="J21" s="274">
        <f>ROUND(VLOOKUP($E21,'BDEW-Standard'!$B$3:$M$94,J$9,0),7)</f>
        <v>4.8662747</v>
      </c>
      <c r="K21" s="274">
        <f>ROUND(VLOOKUP($E21,'BDEW-Standard'!$B$3:$M$94,K$9,0),7)</f>
        <v>0.68110420000000005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1.0844348950990992</v>
      </c>
      <c r="R21" s="275">
        <f>ROUND(VLOOKUP(MID($E21,4,3),'Wochentag F(WT)'!$B$7:$J$22,R$9,0),4)</f>
        <v>1.2457</v>
      </c>
      <c r="S21" s="275">
        <f>ROUND(VLOOKUP(MID($E21,4,3),'Wochentag F(WT)'!$B$7:$J$22,S$9,0),4)</f>
        <v>1.2615000000000001</v>
      </c>
      <c r="T21" s="275">
        <f>ROUND(VLOOKUP(MID($E21,4,3),'Wochentag F(WT)'!$B$7:$J$22,T$9,0),4)</f>
        <v>1.2706999999999999</v>
      </c>
      <c r="U21" s="275">
        <f>ROUND(VLOOKUP(MID($E21,4,3),'Wochentag F(WT)'!$B$7:$J$22,U$9,0),4)</f>
        <v>1.2430000000000001</v>
      </c>
      <c r="V21" s="275">
        <f>ROUND(VLOOKUP(MID($E21,4,3),'Wochentag F(WT)'!$B$7:$J$22,V$9,0),4)</f>
        <v>1.1275999999999999</v>
      </c>
      <c r="W21" s="275">
        <f>ROUND(VLOOKUP(MID($E21,4,3),'Wochentag F(WT)'!$B$7:$J$22,W$9,0),4)</f>
        <v>0.38769999999999999</v>
      </c>
      <c r="X21" s="276">
        <f t="shared" si="2"/>
        <v>0.46379999999999999</v>
      </c>
      <c r="Y21" s="293"/>
      <c r="Z21" s="211"/>
    </row>
    <row r="22" spans="2:26" s="143" customFormat="1">
      <c r="B22" s="144">
        <v>11</v>
      </c>
      <c r="C22" s="145" t="str">
        <f t="shared" si="0"/>
        <v>Menslage</v>
      </c>
      <c r="D22" s="62" t="s">
        <v>247</v>
      </c>
      <c r="E22" s="165" t="s">
        <v>676</v>
      </c>
      <c r="F22" s="297" t="str">
        <f>VLOOKUP($E22,'BDEW-Standard'!$B$3:$M$94,F$9,0)</f>
        <v>HD4</v>
      </c>
      <c r="H22" s="274">
        <f>ROUND(VLOOKUP($E22,'BDEW-Standard'!$B$3:$M$94,H$9,0),7)</f>
        <v>3.0084346000000002</v>
      </c>
      <c r="I22" s="274">
        <f>ROUND(VLOOKUP($E22,'BDEW-Standard'!$B$3:$M$94,I$9,0),7)</f>
        <v>-36.607845300000001</v>
      </c>
      <c r="J22" s="274">
        <f>ROUND(VLOOKUP($E22,'BDEW-Standard'!$B$3:$M$94,J$9,0),7)</f>
        <v>7.3211870000000001</v>
      </c>
      <c r="K22" s="274">
        <f>ROUND(VLOOKUP($E22,'BDEW-Standard'!$B$3:$M$94,K$9,0),7)</f>
        <v>0.15496599999999999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0.97302438504000599</v>
      </c>
      <c r="R22" s="275">
        <f>ROUND(VLOOKUP(MID($E22,4,3),'Wochentag F(WT)'!$B$7:$J$22,R$9,0),4)</f>
        <v>1.03</v>
      </c>
      <c r="S22" s="275">
        <f>ROUND(VLOOKUP(MID($E22,4,3),'Wochentag F(WT)'!$B$7:$J$22,S$9,0),4)</f>
        <v>1.03</v>
      </c>
      <c r="T22" s="275">
        <f>ROUND(VLOOKUP(MID($E22,4,3),'Wochentag F(WT)'!$B$7:$J$22,T$9,0),4)</f>
        <v>1.02</v>
      </c>
      <c r="U22" s="275">
        <f>ROUND(VLOOKUP(MID($E22,4,3),'Wochentag F(WT)'!$B$7:$J$22,U$9,0),4)</f>
        <v>1.03</v>
      </c>
      <c r="V22" s="275">
        <f>ROUND(VLOOKUP(MID($E22,4,3),'Wochentag F(WT)'!$B$7:$J$22,V$9,0),4)</f>
        <v>1.01</v>
      </c>
      <c r="W22" s="275">
        <f>ROUND(VLOOKUP(MID($E22,4,3),'Wochentag F(WT)'!$B$7:$J$22,W$9,0),4)</f>
        <v>0.93</v>
      </c>
      <c r="X22" s="276">
        <f t="shared" si="2"/>
        <v>0.95000000000000018</v>
      </c>
      <c r="Y22" s="293"/>
      <c r="Z22" s="211"/>
    </row>
    <row r="23" spans="2:26" s="143" customFormat="1">
      <c r="B23" s="144">
        <v>12</v>
      </c>
      <c r="C23" s="145" t="str">
        <f t="shared" si="0"/>
        <v>Menslage</v>
      </c>
      <c r="D23" s="62" t="s">
        <v>247</v>
      </c>
      <c r="E23" s="165" t="s">
        <v>677</v>
      </c>
      <c r="F23" s="297" t="str">
        <f>VLOOKUP($E23,'BDEW-Standard'!$B$3:$M$94,F$9,0)</f>
        <v>GB4</v>
      </c>
      <c r="H23" s="274">
        <f>ROUND(VLOOKUP($E23,'BDEW-Standard'!$B$3:$M$94,H$9,0),7)</f>
        <v>3.6017736</v>
      </c>
      <c r="I23" s="274">
        <f>ROUND(VLOOKUP($E23,'BDEW-Standard'!$B$3:$M$94,I$9,0),7)</f>
        <v>-37.882536799999997</v>
      </c>
      <c r="J23" s="274">
        <f>ROUND(VLOOKUP($E23,'BDEW-Standard'!$B$3:$M$94,J$9,0),7)</f>
        <v>6.9836070000000001</v>
      </c>
      <c r="K23" s="274">
        <f>ROUND(VLOOKUP($E23,'BDEW-Standard'!$B$3:$M$94,K$9,0),7)</f>
        <v>5.4826199999999999E-2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0.90239375975311864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Menslage</v>
      </c>
      <c r="D24" s="62" t="s">
        <v>247</v>
      </c>
      <c r="E24" s="165" t="s">
        <v>678</v>
      </c>
      <c r="F24" s="297" t="str">
        <f>VLOOKUP($E24,'BDEW-Standard'!$B$3:$M$94,F$9,0)</f>
        <v>PD4</v>
      </c>
      <c r="H24" s="274">
        <f>ROUND(VLOOKUP($E24,'BDEW-Standard'!$B$3:$M$94,H$9,0),7)</f>
        <v>3.85</v>
      </c>
      <c r="I24" s="274">
        <f>ROUND(VLOOKUP($E24,'BDEW-Standard'!$B$3:$M$94,I$9,0),7)</f>
        <v>-37</v>
      </c>
      <c r="J24" s="274">
        <f>ROUND(VLOOKUP($E24,'BDEW-Standard'!$B$3:$M$94,J$9,0),7)</f>
        <v>10.2405021</v>
      </c>
      <c r="K24" s="274">
        <f>ROUND(VLOOKUP($E24,'BDEW-Standard'!$B$3:$M$94,K$9,0),7)</f>
        <v>4.6924300000000002E-2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0.75691065279879233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Menslage</v>
      </c>
      <c r="D25" s="62" t="s">
        <v>247</v>
      </c>
      <c r="E25" s="165" t="s">
        <v>680</v>
      </c>
      <c r="F25" s="297" t="str">
        <f>VLOOKUP($E25,'BDEW-Standard'!$B$3:$M$94,F$9,0)</f>
        <v>MF4</v>
      </c>
      <c r="H25" s="274">
        <f>ROUND(VLOOKUP($E25,'BDEW-Standard'!$B$3:$M$94,H$9,0),7)</f>
        <v>2.5187775000000001</v>
      </c>
      <c r="I25" s="274">
        <f>ROUND(VLOOKUP($E25,'BDEW-Standard'!$B$3:$M$94,I$9,0),7)</f>
        <v>-35.033375399999997</v>
      </c>
      <c r="J25" s="274">
        <f>ROUND(VLOOKUP($E25,'BDEW-Standard'!$B$3:$M$94,J$9,0),7)</f>
        <v>6.2240634000000004</v>
      </c>
      <c r="K25" s="274">
        <f>ROUND(VLOOKUP($E25,'BDEW-Standard'!$B$3:$M$94,K$9,0),7)</f>
        <v>0.10107820000000001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1.0146273685996503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>
        <v>15</v>
      </c>
      <c r="C26" s="145" t="str">
        <f t="shared" si="0"/>
        <v>Menslage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Menslage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Menslage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Menslage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Menslage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Menslage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Menslage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Menslage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Menslage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Menslage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Menslage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Menslage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Menslage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Menslage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Menslage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Menslage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2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S11" sqref="S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SWO Netz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Menslage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9870033300003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Wiemeyer, Marc  1102</cp:lastModifiedBy>
  <cp:lastPrinted>2015-03-20T22:59:10Z</cp:lastPrinted>
  <dcterms:created xsi:type="dcterms:W3CDTF">2015-01-15T05:25:41Z</dcterms:created>
  <dcterms:modified xsi:type="dcterms:W3CDTF">2015-09-23T09:05:31Z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